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M:\Pôle Vie de la Cité\SUBVENTIONS\SUBVENTIONS 2026\"/>
    </mc:Choice>
  </mc:AlternateContent>
  <xr:revisionPtr revIDLastSave="0" documentId="13_ncr:1_{E99795AA-8202-46E2-A6C4-FC645F29D618}" xr6:coauthVersionLast="47" xr6:coauthVersionMax="47" xr10:uidLastSave="{00000000-0000-0000-0000-000000000000}"/>
  <workbookProtection workbookAlgorithmName="SHA-512" workbookHashValue="FNLI1FIvNRMRu5nITE0HgDqu0HegxGWIOvZiNApUsPw3JKhrKzrkadts9aFssB42JYsxF6GmFUAMYkQvcICvvg==" workbookSaltValue="xdGdr7IB8x2x0h88wSwRWg==" workbookSpinCount="100000" lockStructure="1"/>
  <bookViews>
    <workbookView xWindow="-120" yWindow="-120" windowWidth="29040" windowHeight="15720" xr2:uid="{00000000-000D-0000-FFFF-FFFF00000000}"/>
  </bookViews>
  <sheets>
    <sheet name="Etape 1" sheetId="10" r:id="rId1"/>
    <sheet name="Etape 2 &lt;350" sheetId="11" r:id="rId2"/>
    <sheet name="Etape 2 &gt;350" sheetId="12" r:id="rId3"/>
    <sheet name="Etape 3 Actions spécifiques" sheetId="16" r:id="rId4"/>
    <sheet name="BDD" sheetId="15" state="hidden" r:id="rId5"/>
    <sheet name="Table assos" sheetId="13" state="hidden" r:id="rId6"/>
  </sheets>
  <definedNames>
    <definedName name="_xlnm._FilterDatabase" localSheetId="5" hidden="1">'Table assos'!$A$1:$F$61</definedName>
    <definedName name="_xlnm.Print_Titles" localSheetId="1">'Etape 2 &lt;350'!$1:$1</definedName>
    <definedName name="_xlnm.Print_Titles" localSheetId="2">'Etape 2 &gt;350'!$1:$1</definedName>
    <definedName name="_xlnm.Print_Titles" localSheetId="3">'Etape 3 Actions spécifiques'!$1:$2</definedName>
    <definedName name="Montant_demandé">'Etape 1'!$B$17</definedName>
    <definedName name="_xlnm.Print_Area" localSheetId="0">'Etape 1'!$A$1:$K$52</definedName>
    <definedName name="_xlnm.Print_Area" localSheetId="1">'Etape 2 &lt;350'!$B$1:$K$92</definedName>
    <definedName name="_xlnm.Print_Area" localSheetId="2">'Etape 2 &gt;350'!$B$1:$K$160</definedName>
    <definedName name="_xlnm.Print_Area" localSheetId="3">'Etape 3 Actions spécifiques'!$B$1:$K$63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62" i="12" l="1"/>
  <c r="B65" i="16" s="1"/>
  <c r="E64" i="11" l="1"/>
  <c r="F64" i="11"/>
  <c r="J64" i="11"/>
  <c r="K64" i="11"/>
  <c r="I64" i="11"/>
  <c r="F116" i="12"/>
  <c r="E116" i="12"/>
  <c r="J116" i="12"/>
  <c r="I116" i="12"/>
  <c r="CC3" i="15"/>
  <c r="CB3" i="15"/>
  <c r="CA3" i="15"/>
  <c r="BZ3" i="15"/>
  <c r="BY3" i="15"/>
  <c r="BX3" i="15"/>
  <c r="BM3" i="15"/>
  <c r="BL3" i="15"/>
  <c r="BF3" i="15"/>
  <c r="BG3" i="15"/>
  <c r="AV3" i="15"/>
  <c r="AW3" i="15"/>
  <c r="AX3" i="15"/>
  <c r="AY3" i="15"/>
  <c r="AZ3" i="15"/>
  <c r="BA3" i="15"/>
  <c r="BB3" i="15"/>
  <c r="BC3" i="15"/>
  <c r="BD3" i="15"/>
  <c r="BE3" i="15"/>
  <c r="AS3" i="15"/>
  <c r="AR3" i="15"/>
  <c r="AO3" i="15"/>
  <c r="AL3" i="15"/>
  <c r="AK3" i="15"/>
  <c r="AJ3" i="15"/>
  <c r="AI3" i="15"/>
  <c r="AH3" i="15"/>
  <c r="AG3" i="15"/>
  <c r="W3" i="15"/>
  <c r="X3" i="15"/>
  <c r="Y3" i="15"/>
  <c r="Z3" i="15"/>
  <c r="AA3" i="15"/>
  <c r="AB3" i="15"/>
  <c r="AC3" i="15"/>
  <c r="AD3" i="15"/>
  <c r="AE3" i="15"/>
  <c r="AF3" i="15"/>
  <c r="V3" i="15"/>
  <c r="U3" i="15"/>
  <c r="DL3" i="15"/>
  <c r="DM3" i="15"/>
  <c r="DN3" i="15"/>
  <c r="DO3" i="15"/>
  <c r="DP3" i="15"/>
  <c r="DQ3" i="15"/>
  <c r="DR3" i="15"/>
  <c r="DS3" i="15"/>
  <c r="DT3" i="15"/>
  <c r="DU3" i="15"/>
  <c r="DV3" i="15"/>
  <c r="DW3" i="15"/>
  <c r="DX3" i="15"/>
  <c r="DY3" i="15"/>
  <c r="DZ3" i="15"/>
  <c r="EA3" i="15"/>
  <c r="EB3" i="15"/>
  <c r="EC3" i="15"/>
  <c r="ED3" i="15"/>
  <c r="EE3" i="15"/>
  <c r="EF3" i="15"/>
  <c r="EG3" i="15"/>
  <c r="EH3" i="15"/>
  <c r="EI3" i="15"/>
  <c r="EJ3" i="15"/>
  <c r="EK3" i="15"/>
  <c r="EL3" i="15"/>
  <c r="EM3" i="15"/>
  <c r="EN3" i="15"/>
  <c r="EO3" i="15"/>
  <c r="EP3" i="15"/>
  <c r="EP2" i="15"/>
  <c r="EO2" i="15"/>
  <c r="EN2" i="15"/>
  <c r="EM2" i="15"/>
  <c r="EL2" i="15"/>
  <c r="EK2" i="15"/>
  <c r="EJ2" i="15"/>
  <c r="EI2" i="15"/>
  <c r="EH2" i="15"/>
  <c r="EG2" i="15"/>
  <c r="EF2" i="15"/>
  <c r="EE2" i="15"/>
  <c r="ED2" i="15"/>
  <c r="EC2" i="15"/>
  <c r="EB2" i="15"/>
  <c r="EA2" i="15"/>
  <c r="DZ2" i="15"/>
  <c r="DY2" i="15"/>
  <c r="DX2" i="15"/>
  <c r="DW2" i="15"/>
  <c r="DV2" i="15"/>
  <c r="DU2" i="15"/>
  <c r="DT2" i="15"/>
  <c r="DS2" i="15"/>
  <c r="DR2" i="15"/>
  <c r="DQ2" i="15"/>
  <c r="DP2" i="15"/>
  <c r="DO2" i="15"/>
  <c r="DN2" i="15"/>
  <c r="DM2" i="15"/>
  <c r="DL2" i="15"/>
  <c r="U2" i="15"/>
  <c r="CC2" i="15"/>
  <c r="CB2" i="15"/>
  <c r="CA2" i="15"/>
  <c r="BZ2" i="15"/>
  <c r="BY2" i="15"/>
  <c r="BX2" i="15"/>
  <c r="BM2" i="15"/>
  <c r="BL2" i="15"/>
  <c r="BG2" i="15"/>
  <c r="BF2" i="15"/>
  <c r="BE2" i="15"/>
  <c r="BD2" i="15"/>
  <c r="BC2" i="15"/>
  <c r="BB2" i="15"/>
  <c r="BA2" i="15"/>
  <c r="AZ2" i="15"/>
  <c r="AY2" i="15"/>
  <c r="AX2" i="15"/>
  <c r="AV2" i="15"/>
  <c r="AW2" i="15"/>
  <c r="AO2" i="15"/>
  <c r="K94" i="12" l="1"/>
  <c r="J94" i="12"/>
  <c r="K45" i="11"/>
  <c r="J45" i="11"/>
  <c r="H73" i="12"/>
  <c r="E92" i="12"/>
  <c r="E43" i="11"/>
  <c r="J53" i="16" l="1"/>
  <c r="J54" i="16" s="1"/>
  <c r="E54" i="16"/>
  <c r="G4" i="16"/>
  <c r="C1" i="16"/>
  <c r="CQ3" i="15" l="1"/>
  <c r="CR3" i="15"/>
  <c r="CP3" i="15"/>
  <c r="CQ2" i="15"/>
  <c r="CR2" i="15"/>
  <c r="CP2" i="15"/>
  <c r="CE3" i="15"/>
  <c r="CF3" i="15"/>
  <c r="CD3" i="15"/>
  <c r="CF2" i="15"/>
  <c r="CE2" i="15"/>
  <c r="CD2" i="15"/>
  <c r="B19" i="10"/>
  <c r="C3" i="12" a="1"/>
  <c r="C3" i="12" s="1"/>
  <c r="C3" i="11" a="1"/>
  <c r="C3" i="11" s="1"/>
  <c r="CH3" i="15"/>
  <c r="AP3" i="15"/>
  <c r="B3" i="15"/>
  <c r="B2" i="15"/>
  <c r="B6" i="10"/>
  <c r="CN3" i="15"/>
  <c r="DI3" i="15"/>
  <c r="DH3" i="15"/>
  <c r="DG3" i="15"/>
  <c r="DF3" i="15"/>
  <c r="DE3" i="15"/>
  <c r="DD3" i="15"/>
  <c r="DC3" i="15"/>
  <c r="DB3" i="15"/>
  <c r="DA3" i="15"/>
  <c r="CZ3" i="15"/>
  <c r="CX3" i="15"/>
  <c r="CW3" i="15"/>
  <c r="CV3" i="15"/>
  <c r="CU3" i="15"/>
  <c r="CT3" i="15"/>
  <c r="CS3" i="15"/>
  <c r="CY3" i="15"/>
  <c r="BK3" i="15"/>
  <c r="BJ3" i="15"/>
  <c r="BI3" i="15"/>
  <c r="BH3" i="15"/>
  <c r="T3" i="15"/>
  <c r="S3" i="15"/>
  <c r="C1" i="12"/>
  <c r="C118" i="12" s="1"/>
  <c r="E139" i="12"/>
  <c r="DK3" i="15"/>
  <c r="DJ3" i="15"/>
  <c r="CO3" i="15"/>
  <c r="CM3" i="15"/>
  <c r="CL3" i="15"/>
  <c r="CK3" i="15"/>
  <c r="CJ3" i="15"/>
  <c r="CI3" i="15"/>
  <c r="CG3" i="15"/>
  <c r="BW3" i="15"/>
  <c r="BV3" i="15"/>
  <c r="BU3" i="15"/>
  <c r="BT3" i="15"/>
  <c r="BS3" i="15"/>
  <c r="BR3" i="15"/>
  <c r="BQ3" i="15"/>
  <c r="BP3" i="15"/>
  <c r="BO3" i="15"/>
  <c r="BN3" i="15"/>
  <c r="AU3" i="15"/>
  <c r="AT3" i="15"/>
  <c r="AQ3" i="15"/>
  <c r="AN3" i="15"/>
  <c r="AM3" i="15"/>
  <c r="R3" i="15"/>
  <c r="Q3" i="15"/>
  <c r="P3" i="15"/>
  <c r="D3" i="15"/>
  <c r="F3" i="15"/>
  <c r="G5" i="16" l="1"/>
  <c r="C144" i="12"/>
  <c r="F120" i="12"/>
  <c r="E120" i="12"/>
  <c r="J133" i="12" l="1"/>
  <c r="J139" i="12" s="1"/>
  <c r="J140" i="12" s="1"/>
  <c r="DK2" i="15"/>
  <c r="CO2" i="15"/>
  <c r="CN2" i="15"/>
  <c r="CM2" i="15"/>
  <c r="CL2" i="15"/>
  <c r="CK2" i="15"/>
  <c r="CJ2" i="15"/>
  <c r="CI2" i="15"/>
  <c r="CH2" i="15"/>
  <c r="CG2" i="15"/>
  <c r="BW2" i="15"/>
  <c r="BV2" i="15"/>
  <c r="BU2" i="15"/>
  <c r="BT2" i="15"/>
  <c r="BS2" i="15"/>
  <c r="BR2" i="15"/>
  <c r="BQ2" i="15"/>
  <c r="BP2" i="15"/>
  <c r="BO2" i="15"/>
  <c r="BN2" i="15"/>
  <c r="DJ2" i="15"/>
  <c r="AU2" i="15"/>
  <c r="AT2" i="15"/>
  <c r="AR2" i="15"/>
  <c r="AQ2" i="15"/>
  <c r="AP2" i="15"/>
  <c r="AN2" i="15"/>
  <c r="AM2" i="15"/>
  <c r="R2" i="15"/>
  <c r="Q2" i="15"/>
  <c r="P2" i="15"/>
  <c r="F2" i="15"/>
  <c r="D2" i="15"/>
  <c r="C1" i="11"/>
  <c r="B66" i="11" l="1"/>
  <c r="C75" i="11"/>
  <c r="E68" i="11"/>
  <c r="F68" i="11"/>
  <c r="G4" i="12"/>
  <c r="I118" i="12" s="1"/>
  <c r="G3" i="12"/>
  <c r="J112" i="12" s="1"/>
  <c r="D25" i="12" l="1"/>
  <c r="O3" i="15" s="1"/>
  <c r="D23" i="12"/>
  <c r="N3" i="15" s="1"/>
  <c r="D21" i="12"/>
  <c r="M3" i="15" s="1"/>
  <c r="D19" i="12"/>
  <c r="L3" i="15" s="1"/>
  <c r="D17" i="12"/>
  <c r="D14" i="12"/>
  <c r="J3" i="15" s="1"/>
  <c r="D10" i="12"/>
  <c r="G3" i="15" s="1"/>
  <c r="H12" i="12"/>
  <c r="I3" i="15" s="1"/>
  <c r="D12" i="12"/>
  <c r="H3" i="15" s="1"/>
  <c r="K3" i="15" l="1"/>
  <c r="D155" i="12"/>
  <c r="D58" i="16" s="1" a="1"/>
  <c r="D58" i="16" s="1"/>
  <c r="AS2" i="15"/>
  <c r="G4" i="11"/>
  <c r="I66" i="11" s="1"/>
  <c r="G3" i="11"/>
  <c r="J60" i="11" s="1"/>
  <c r="D21" i="11" l="1"/>
  <c r="M2" i="15" s="1"/>
  <c r="D17" i="11"/>
  <c r="D14" i="11"/>
  <c r="J2" i="15" s="1"/>
  <c r="D25" i="11"/>
  <c r="O2" i="15" s="1"/>
  <c r="D23" i="11"/>
  <c r="N2" i="15" s="1"/>
  <c r="D19" i="11"/>
  <c r="L2" i="15" s="1"/>
  <c r="D10" i="11"/>
  <c r="G2" i="15" s="1"/>
  <c r="H12" i="11"/>
  <c r="I2" i="15" s="1"/>
  <c r="D12" i="11"/>
  <c r="H2" i="15" s="1"/>
  <c r="E3" i="15"/>
  <c r="A3" i="15" s="1"/>
  <c r="E2" i="15"/>
  <c r="A2" i="15" s="1"/>
  <c r="G5" i="11"/>
  <c r="G5" i="12"/>
  <c r="K2" i="15" l="1"/>
  <c r="D8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Hélène MERINDOL</author>
  </authors>
  <commentList>
    <comment ref="H38" authorId="0" shapeId="0" xr:uid="{00000000-0006-0000-0100-000001000000}">
      <text>
        <r>
          <rPr>
            <b/>
            <sz val="9"/>
            <color indexed="81"/>
            <rFont val="Tahoma"/>
            <family val="2"/>
          </rPr>
          <t>Personne contribuant régulièrement à l'activité de l'association, de manière non rémunérée</t>
        </r>
      </text>
    </comment>
    <comment ref="K44" authorId="0" shapeId="0" xr:uid="{00000000-0006-0000-0100-000002000000}">
      <text>
        <r>
          <rPr>
            <b/>
            <sz val="9"/>
            <color indexed="81"/>
            <rFont val="Tahoma"/>
            <family val="2"/>
          </rPr>
          <t>Prévisionnel</t>
        </r>
      </text>
    </comment>
    <comment ref="I45" authorId="0" shapeId="0" xr:uid="{00000000-0006-0000-0100-000003000000}">
      <text>
        <r>
          <rPr>
            <b/>
            <sz val="9"/>
            <color indexed="81"/>
            <rFont val="Tahoma"/>
            <family val="2"/>
          </rPr>
          <t>Equivalent Temps Plein (ETP) : 
1 ETP = 1607 h/an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Hélène MERINDOL</author>
  </authors>
  <commentList>
    <comment ref="H87" authorId="0" shapeId="0" xr:uid="{00000000-0006-0000-0200-000001000000}">
      <text>
        <r>
          <rPr>
            <b/>
            <sz val="9"/>
            <color indexed="81"/>
            <rFont val="Tahoma"/>
            <family val="2"/>
          </rPr>
          <t>Personne contribuant régulièrement à l'activité de l'association, de manière non rémunérée</t>
        </r>
      </text>
    </comment>
    <comment ref="K93" authorId="0" shapeId="0" xr:uid="{00000000-0006-0000-0200-000002000000}">
      <text>
        <r>
          <rPr>
            <b/>
            <sz val="9"/>
            <color indexed="81"/>
            <rFont val="Tahoma"/>
            <family val="2"/>
          </rPr>
          <t>Prévisionnel</t>
        </r>
      </text>
    </comment>
    <comment ref="I94" authorId="0" shapeId="0" xr:uid="{00000000-0006-0000-0200-000003000000}">
      <text>
        <r>
          <rPr>
            <b/>
            <sz val="9"/>
            <color indexed="81"/>
            <rFont val="Tahoma"/>
            <family val="2"/>
          </rPr>
          <t>Equivalent Temps Plein (ETP) : 
1 ETP = 1607 h/an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<sst xmlns="http://schemas.openxmlformats.org/spreadsheetml/2006/main" count="1134" uniqueCount="748">
  <si>
    <r>
      <rPr>
        <b/>
        <sz val="28"/>
        <rFont val="Calibri"/>
        <family val="2"/>
      </rPr>
      <t>DOSSIER</t>
    </r>
  </si>
  <si>
    <r>
      <rPr>
        <sz val="14"/>
        <rFont val="Calibri"/>
        <family val="2"/>
      </rPr>
      <t>Nom de l’association :</t>
    </r>
  </si>
  <si>
    <t>SIRET</t>
  </si>
  <si>
    <t>Association</t>
  </si>
  <si>
    <t>Montant demandé</t>
  </si>
  <si>
    <r>
      <t xml:space="preserve">o L’attestation d’assurance annuelle </t>
    </r>
    <r>
      <rPr>
        <sz val="12"/>
        <rFont val="Calibri"/>
        <family val="2"/>
      </rPr>
      <t>(responsabilité civile, dommages et multirisques).</t>
    </r>
  </si>
  <si>
    <r>
      <t xml:space="preserve">o La grille tarifaire </t>
    </r>
    <r>
      <rPr>
        <sz val="12"/>
        <rFont val="Calibri"/>
        <family val="2"/>
      </rPr>
      <t>(année passée + année en cours).</t>
    </r>
  </si>
  <si>
    <r>
      <t xml:space="preserve">o Le RIB </t>
    </r>
    <r>
      <rPr>
        <sz val="12"/>
        <rFont val="Calibri"/>
        <family val="2"/>
      </rPr>
      <t>en cas de changement de domiciliation bancaire.</t>
    </r>
  </si>
  <si>
    <t>Adresse</t>
  </si>
  <si>
    <t>Code postal</t>
  </si>
  <si>
    <t>Commune</t>
  </si>
  <si>
    <t>Courriel</t>
  </si>
  <si>
    <t>Nom</t>
  </si>
  <si>
    <t>Prénom</t>
  </si>
  <si>
    <t>Fonction</t>
  </si>
  <si>
    <t>Identification de l'association</t>
  </si>
  <si>
    <t>Téléphone</t>
  </si>
  <si>
    <r>
      <t xml:space="preserve">Responsable de l'association </t>
    </r>
    <r>
      <rPr>
        <i/>
        <sz val="9"/>
        <color rgb="FF000000"/>
        <rFont val="Calibri"/>
        <family val="2"/>
      </rPr>
      <t>(représentant légal : Président ou autre personne désignée par les statuts)</t>
    </r>
  </si>
  <si>
    <r>
      <t xml:space="preserve">Identification de la personne chargée du dossier de subvention </t>
    </r>
    <r>
      <rPr>
        <i/>
        <sz val="9"/>
        <color rgb="FF000000"/>
        <rFont val="Calibri"/>
        <family val="2"/>
      </rPr>
      <t>(si différent du responsable)</t>
    </r>
  </si>
  <si>
    <t>Nom Prénom</t>
  </si>
  <si>
    <t>Moins de 18 ans</t>
  </si>
  <si>
    <t>Vos Adhérents</t>
  </si>
  <si>
    <t>Bettonais</t>
  </si>
  <si>
    <t>Nombre de femmes</t>
  </si>
  <si>
    <t>Nombre d'hommes</t>
  </si>
  <si>
    <r>
      <t>Total des adhérents</t>
    </r>
    <r>
      <rPr>
        <i/>
        <sz val="9"/>
        <color rgb="FF000000"/>
        <rFont val="Calibri"/>
        <family val="2"/>
      </rPr>
      <t xml:space="preserve"> (nombre)</t>
    </r>
  </si>
  <si>
    <t>Les ressources Humaines</t>
  </si>
  <si>
    <t>Activité de l'année passée et de l'année en cours</t>
  </si>
  <si>
    <r>
      <t xml:space="preserve">Votre activité régulière s'est déroulée de façon </t>
    </r>
    <r>
      <rPr>
        <i/>
        <sz val="9"/>
        <color rgb="FF000000"/>
        <rFont val="Calibri"/>
        <family val="2"/>
      </rPr>
      <t>(sélectionner dans la liste)</t>
    </r>
    <r>
      <rPr>
        <sz val="11"/>
        <color rgb="FF000000"/>
        <rFont val="Calibri"/>
        <family val="2"/>
      </rPr>
      <t xml:space="preserve"> :</t>
    </r>
  </si>
  <si>
    <t>Attestation sur l'honneur</t>
  </si>
  <si>
    <t>- à utiliser l’aide financière allouée, conformément à sa destination prévisionnelle,</t>
  </si>
  <si>
    <t>Pour toute question relative à ce dossier, vous pouvez contacter le pôle vie de la cité au :</t>
  </si>
  <si>
    <t>02 99 55 79 83</t>
  </si>
  <si>
    <t>viedelacite@betton.fr</t>
  </si>
  <si>
    <t>Je soussigné</t>
  </si>
  <si>
    <t>certifie sur l’honneur l’exactitude des renseignements portés sur la présente demande, et m’engage d’une part :</t>
  </si>
  <si>
    <t>Bilan financier</t>
  </si>
  <si>
    <r>
      <t>A noter</t>
    </r>
    <r>
      <rPr>
        <sz val="12"/>
        <rFont val="Calibri"/>
        <family val="2"/>
      </rPr>
      <t xml:space="preserve"> : Pour chaque renseignement manquant, notamment financier, le dossier sera considéré comme incomplet et sera mis en attente.</t>
    </r>
  </si>
  <si>
    <t>- à mettre à disposition ou à fournir, sur demande de la collectivité, toutes pièces justificatives d’utilisation de cette aide.</t>
  </si>
  <si>
    <t>Numéro SIRET :</t>
  </si>
  <si>
    <t>Montant demandé :</t>
  </si>
  <si>
    <t>Code tiers</t>
  </si>
  <si>
    <t>Nom tiers</t>
  </si>
  <si>
    <t>0024</t>
  </si>
  <si>
    <t>OGEC</t>
  </si>
  <si>
    <t>0341</t>
  </si>
  <si>
    <t>ECOLE DE MUSIQUE DE BETTON</t>
  </si>
  <si>
    <t>0372</t>
  </si>
  <si>
    <t>DAGYBE</t>
  </si>
  <si>
    <t>06473</t>
  </si>
  <si>
    <t>0347</t>
  </si>
  <si>
    <t>BETTON SOLIDARITE</t>
  </si>
  <si>
    <t>09072</t>
  </si>
  <si>
    <t>0342</t>
  </si>
  <si>
    <t>FESTIVAL DE L ILLE</t>
  </si>
  <si>
    <t>1574</t>
  </si>
  <si>
    <t>COCHONNET BETTONNAIS</t>
  </si>
  <si>
    <t>09462</t>
  </si>
  <si>
    <t>08988</t>
  </si>
  <si>
    <t>CAFE ASSOCIATIF BETTON</t>
  </si>
  <si>
    <t>0349</t>
  </si>
  <si>
    <t>07940</t>
  </si>
  <si>
    <t>3 AILES</t>
  </si>
  <si>
    <t>08731</t>
  </si>
  <si>
    <t>05063</t>
  </si>
  <si>
    <t>DANS GANIMP</t>
  </si>
  <si>
    <t>0345</t>
  </si>
  <si>
    <t>CSB CLUB SPORTIF DE BETTON</t>
  </si>
  <si>
    <t>0340</t>
  </si>
  <si>
    <t>COMITE JUMELAGE BETTON</t>
  </si>
  <si>
    <t>07156</t>
  </si>
  <si>
    <t>06475</t>
  </si>
  <si>
    <t>HANDICAP SERVICES 35</t>
  </si>
  <si>
    <t>3790</t>
  </si>
  <si>
    <t>10273</t>
  </si>
  <si>
    <t>HANDI CHIENS</t>
  </si>
  <si>
    <t>0226</t>
  </si>
  <si>
    <t>CIDF CTRE INFORMATION DES FEMM</t>
  </si>
  <si>
    <t>09048</t>
  </si>
  <si>
    <t>TOUS EN SEL</t>
  </si>
  <si>
    <t>0343</t>
  </si>
  <si>
    <t>RELAIS SERVICES</t>
  </si>
  <si>
    <t>2177</t>
  </si>
  <si>
    <t>ADOM +</t>
  </si>
  <si>
    <t>0391</t>
  </si>
  <si>
    <t>ACSE 175</t>
  </si>
  <si>
    <t>08764</t>
  </si>
  <si>
    <t>BETTON LUDIQUE</t>
  </si>
  <si>
    <t>07202</t>
  </si>
  <si>
    <t>EPICERIE DU CANAL</t>
  </si>
  <si>
    <t>5964</t>
  </si>
  <si>
    <t>0375</t>
  </si>
  <si>
    <t>AMICALE DU PERSONNEL</t>
  </si>
  <si>
    <t>2256</t>
  </si>
  <si>
    <t>07721</t>
  </si>
  <si>
    <t>VIVRE ENSEMBLE</t>
  </si>
  <si>
    <t>3824</t>
  </si>
  <si>
    <t>BANQUE ALIMENTAIRE DE RENNES</t>
  </si>
  <si>
    <t>07726</t>
  </si>
  <si>
    <t>CLUB SPORTIF DES SOURD DE RENNES</t>
  </si>
  <si>
    <t>10758</t>
  </si>
  <si>
    <t>ADOT 35</t>
  </si>
  <si>
    <t>07760</t>
  </si>
  <si>
    <t>FUSION DANSE ET HANDICAP</t>
  </si>
  <si>
    <t>0366</t>
  </si>
  <si>
    <t>08733</t>
  </si>
  <si>
    <t>REVES DE CLOWN</t>
  </si>
  <si>
    <t>3168</t>
  </si>
  <si>
    <t>09047</t>
  </si>
  <si>
    <t>0354</t>
  </si>
  <si>
    <t>0346</t>
  </si>
  <si>
    <t>1495</t>
  </si>
  <si>
    <t>05064</t>
  </si>
  <si>
    <t>DEFI</t>
  </si>
  <si>
    <t>07715</t>
  </si>
  <si>
    <t>1091</t>
  </si>
  <si>
    <t>CRECHE POLICHINELLE</t>
  </si>
  <si>
    <t>0369</t>
  </si>
  <si>
    <t>0348</t>
  </si>
  <si>
    <t>DOJO BETTONNAIS</t>
  </si>
  <si>
    <t>09004</t>
  </si>
  <si>
    <t>SPA (STE PROTECTRICE DES ANIMAUX</t>
  </si>
  <si>
    <t>10759</t>
  </si>
  <si>
    <t>APF 35-DELEGATION D ILLE ET VILA</t>
  </si>
  <si>
    <t>09050</t>
  </si>
  <si>
    <t>06796</t>
  </si>
  <si>
    <t>COURTS EN BETTON</t>
  </si>
  <si>
    <t>10888</t>
  </si>
  <si>
    <t>LOISIRS PLURIEL</t>
  </si>
  <si>
    <t>5961</t>
  </si>
  <si>
    <t>CITES UNIES</t>
  </si>
  <si>
    <t>0358</t>
  </si>
  <si>
    <t>CLUB DE L AMITIE</t>
  </si>
  <si>
    <t>10272</t>
  </si>
  <si>
    <t>LES PRODUCTIONS DU PETIT ECOLIER</t>
  </si>
  <si>
    <t>07792</t>
  </si>
  <si>
    <t>COMMUNAUTE EMMAUS</t>
  </si>
  <si>
    <t>2 RUE DU TRIEUX</t>
  </si>
  <si>
    <t>5 RUE DU VAU CHALET</t>
  </si>
  <si>
    <t>1 BIS RUE DES MARRONNIERS</t>
  </si>
  <si>
    <t>42 RUE JACQUES CASSARD</t>
  </si>
  <si>
    <t>9D RUE DE SAINT-LAURENT</t>
  </si>
  <si>
    <t>3 ZA LE BOULAIS</t>
  </si>
  <si>
    <t>13 rue de l'abbé groult</t>
  </si>
  <si>
    <t>21 RUE DE LA QUINTAINE</t>
  </si>
  <si>
    <t>32 AVENUE D ARMORIQUE</t>
  </si>
  <si>
    <t>PLACE CHARLES DE GAULLE</t>
  </si>
  <si>
    <t>4 RUE DU TRIEUX</t>
  </si>
  <si>
    <t>6 PLACE ALBERT BAYET</t>
  </si>
  <si>
    <t>5 RUE ANDRE TRASBOT</t>
  </si>
  <si>
    <t>RUE PIERRE JEAN GINESTE</t>
  </si>
  <si>
    <t>LE PRE GARNIER</t>
  </si>
  <si>
    <t>19 LE CHENE FLAUX</t>
  </si>
  <si>
    <t>RUE DE LA RABINE</t>
  </si>
  <si>
    <t>14 RUE DU MONT SAINT MICHEL</t>
  </si>
  <si>
    <t>5A RUE ROLAND DORE</t>
  </si>
  <si>
    <t>40 RUE DANTON</t>
  </si>
  <si>
    <t>6 ALLEE DES MIMOSAS</t>
  </si>
  <si>
    <t>8 AV HENRI FREVILLE</t>
  </si>
  <si>
    <t>9 RUE CHRISTIANI</t>
  </si>
  <si>
    <t>13 ALLEE DES COQUELICOTS</t>
  </si>
  <si>
    <t>3 ALLEE DU SCORFF</t>
  </si>
  <si>
    <t>COMMUNAUTE DE HEDE</t>
  </si>
  <si>
    <t>BETTON</t>
  </si>
  <si>
    <t>RENNES</t>
  </si>
  <si>
    <t>ACIGNE</t>
  </si>
  <si>
    <t>PARIS CEDEX 01</t>
  </si>
  <si>
    <t>MELESSE</t>
  </si>
  <si>
    <t xml:space="preserve">
75018</t>
  </si>
  <si>
    <t>PARIS</t>
  </si>
  <si>
    <t>HEDE</t>
  </si>
  <si>
    <t>code postale</t>
  </si>
  <si>
    <t>Bettonnais</t>
  </si>
  <si>
    <t>représentant légal de l’association,</t>
  </si>
  <si>
    <t>NOM</t>
  </si>
  <si>
    <t>Nom_Resp</t>
  </si>
  <si>
    <t>Catégorie</t>
  </si>
  <si>
    <t>Prénom_Resp</t>
  </si>
  <si>
    <t>Fonct_Respo</t>
  </si>
  <si>
    <t>Tel_Resp</t>
  </si>
  <si>
    <t>Courriel_Resp</t>
  </si>
  <si>
    <t>NomPrénom_Doss</t>
  </si>
  <si>
    <t>Tél_Doss</t>
  </si>
  <si>
    <t>Courriel_Doss</t>
  </si>
  <si>
    <t>Année demande</t>
  </si>
  <si>
    <t>CHARGES</t>
  </si>
  <si>
    <t>PRODUITS</t>
  </si>
  <si>
    <t>70 - VENTES</t>
  </si>
  <si>
    <t>61 - SERVICES EXTERIEURS</t>
  </si>
  <si>
    <t>62 - AUTRES SERVICES EXT.</t>
  </si>
  <si>
    <t>63 - IMPOTS ET TAXES</t>
  </si>
  <si>
    <t>64 - FRAIS DE PERSONNEL</t>
  </si>
  <si>
    <t>74 - SUBV. D'EXPLOITATION</t>
  </si>
  <si>
    <t>68 - DOTATIONS</t>
  </si>
  <si>
    <t>Dont subvention Betton</t>
  </si>
  <si>
    <t>66 - CHARGES FINANCIERES</t>
  </si>
  <si>
    <t>76 - PRODUITS FINANC.</t>
  </si>
  <si>
    <t>67 - CHARGES EXCEPT.</t>
  </si>
  <si>
    <t>77 - PRODUITS EXCEPT.</t>
  </si>
  <si>
    <t>TOTAL CHARGES</t>
  </si>
  <si>
    <t>TOTAL PRODUITS</t>
  </si>
  <si>
    <t>Résultat de l'exercice</t>
  </si>
  <si>
    <t>Fait le :</t>
  </si>
  <si>
    <t>à</t>
  </si>
  <si>
    <t>60 - ACHATS</t>
  </si>
  <si>
    <t>Date attestation</t>
  </si>
  <si>
    <t>PL DU GENERAL DE GAULLE</t>
  </si>
  <si>
    <t>Tarif de l'adhésion annuelle</t>
  </si>
  <si>
    <t>Tarif minimum</t>
  </si>
  <si>
    <t>Tarif maximum</t>
  </si>
  <si>
    <t>Quels en ont été les bénéficiaires (âge, catégorie, etc.) ? Merci de détailler votre réponse :</t>
  </si>
  <si>
    <t>ACTIF</t>
  </si>
  <si>
    <t>PASSIF</t>
  </si>
  <si>
    <t>Montants</t>
  </si>
  <si>
    <t>Eléments financiers</t>
  </si>
  <si>
    <t>Stocks</t>
  </si>
  <si>
    <t>Caisse</t>
  </si>
  <si>
    <t>Banque</t>
  </si>
  <si>
    <t>Placements
Disponibilités</t>
  </si>
  <si>
    <t>Autres :</t>
  </si>
  <si>
    <t>Fonds associatif</t>
  </si>
  <si>
    <t>Emprunts</t>
  </si>
  <si>
    <t>Dettes (sommes à payer)</t>
  </si>
  <si>
    <t>Dettes fiscales et sociales</t>
  </si>
  <si>
    <t>TOTAL PASSIF</t>
  </si>
  <si>
    <t>TOTAL ACTIF</t>
  </si>
  <si>
    <t>Immobilisations (incorporelles, corporelles ou financières)</t>
  </si>
  <si>
    <t>Créances (sommes à 
recevoir)</t>
  </si>
  <si>
    <t>Fonds pour un projet 
associatif spécifique</t>
  </si>
  <si>
    <t>Report à nouveau *</t>
  </si>
  <si>
    <t>* Solde débiteur / créditeur des années précédentes</t>
  </si>
  <si>
    <t>Subventions d'investissement</t>
  </si>
  <si>
    <t>Merci de saisir le compte de bilan (équilibré)</t>
  </si>
  <si>
    <t>Merci de saisir le compte de résultat</t>
  </si>
  <si>
    <t>60 - Achat n-1</t>
  </si>
  <si>
    <t>60 - Achat Prév</t>
  </si>
  <si>
    <t>61 - serv ext n-1</t>
  </si>
  <si>
    <t>61 - serv ext Prév</t>
  </si>
  <si>
    <t>62 - Autres n-1</t>
  </si>
  <si>
    <t>62 - Autres Prév</t>
  </si>
  <si>
    <t>63 - Impots n-1</t>
  </si>
  <si>
    <t>63 - Impots Prév</t>
  </si>
  <si>
    <t>64 - Personnel n-1</t>
  </si>
  <si>
    <t>64 - Personnel Prév</t>
  </si>
  <si>
    <t>68 - Dotations n-1</t>
  </si>
  <si>
    <t>68 - Dotations Prév</t>
  </si>
  <si>
    <t>66 - Charges fi n-1</t>
  </si>
  <si>
    <t>66 - Charges fi Prév</t>
  </si>
  <si>
    <t>67 - Charges except n-1</t>
  </si>
  <si>
    <t>67 - Charges except prév</t>
  </si>
  <si>
    <t>70 - Ventes n-1</t>
  </si>
  <si>
    <t>70 - Ventes prév</t>
  </si>
  <si>
    <t>74 - Subventions n-1</t>
  </si>
  <si>
    <t>74 - Subventions prév</t>
  </si>
  <si>
    <t>Dont subvention commune n-1</t>
  </si>
  <si>
    <t>76 - Produits fi n-1</t>
  </si>
  <si>
    <t>76 - Produits fi Prév</t>
  </si>
  <si>
    <t>77 - Produits except n-1</t>
  </si>
  <si>
    <t>77 - Produits except prév</t>
  </si>
  <si>
    <t>Bilan d'activité n-1</t>
  </si>
  <si>
    <t>Bénévoles (nombre) n-1</t>
  </si>
  <si>
    <t>Tarif min n-1</t>
  </si>
  <si>
    <t>Tarif max n-1</t>
  </si>
  <si>
    <t>Tarif min n</t>
  </si>
  <si>
    <t>Tarif max n</t>
  </si>
  <si>
    <t>Autre actif lib</t>
  </si>
  <si>
    <t>Autre actif</t>
  </si>
  <si>
    <t>Report à nouveau</t>
  </si>
  <si>
    <t>Autre passif lib</t>
  </si>
  <si>
    <t>Autre passif</t>
  </si>
  <si>
    <t>Fonds pour un projet associatif spécifique</t>
  </si>
  <si>
    <t>19, rue du roi Arthur</t>
  </si>
  <si>
    <t>Betton</t>
  </si>
  <si>
    <t>Adhérents et moyens humains</t>
  </si>
  <si>
    <t>1 bis rue des Marronniers</t>
  </si>
  <si>
    <t>6 RUE DES MARONNIERS</t>
  </si>
  <si>
    <t xml:space="preserve">9 allée du Champ Dorêt </t>
  </si>
  <si>
    <t>SAINT-GREGOIRE</t>
  </si>
  <si>
    <t>6 rue de la Basse Renaudais</t>
  </si>
  <si>
    <t>1 RUE MORETONHAMPSTEAD</t>
  </si>
  <si>
    <t>10 ALLEE BRUYERES</t>
  </si>
  <si>
    <t>KERGAHER</t>
  </si>
  <si>
    <t>GUIDEL</t>
  </si>
  <si>
    <t>Recherche</t>
  </si>
  <si>
    <t>&lt;350</t>
  </si>
  <si>
    <t>&gt;350</t>
  </si>
  <si>
    <t>Autres dépenses lib</t>
  </si>
  <si>
    <t>Autres dépenses n-1</t>
  </si>
  <si>
    <t>Autres dépenses prév</t>
  </si>
  <si>
    <t>Autres recettes lib</t>
  </si>
  <si>
    <t>Autres recettes n-1</t>
  </si>
  <si>
    <t>Autres recettes prév</t>
  </si>
  <si>
    <t>N-1</t>
  </si>
  <si>
    <t>Compte de bilan N-1 :</t>
  </si>
  <si>
    <t>Demande de subvention de fonctionnement :</t>
  </si>
  <si>
    <t>Merci de vous rendre sur l'onglet Etape 3 Actions spécifiques</t>
  </si>
  <si>
    <t>Calendrier/Etapes :</t>
  </si>
  <si>
    <t>Total dépenses</t>
  </si>
  <si>
    <t>Total recettes</t>
  </si>
  <si>
    <t>Ville de Betton</t>
  </si>
  <si>
    <t>Environnement</t>
  </si>
  <si>
    <t>Gestion des déchets</t>
  </si>
  <si>
    <t>Sobriété énergétique</t>
  </si>
  <si>
    <t>Egalité femmes-hommes</t>
  </si>
  <si>
    <t>Participation et implication des mineurs</t>
  </si>
  <si>
    <t>Notoriété et valorisation de la ville</t>
  </si>
  <si>
    <t>Coopération Internationale</t>
  </si>
  <si>
    <t>Plus de 60 ans</t>
  </si>
  <si>
    <t>Bureau</t>
  </si>
  <si>
    <t>Inclusion</t>
  </si>
  <si>
    <t>Santé</t>
  </si>
  <si>
    <t>Handicap</t>
  </si>
  <si>
    <t>Solidarité</t>
  </si>
  <si>
    <t>Environnement, biodiversité</t>
  </si>
  <si>
    <t>Education, formation, apprentissage</t>
  </si>
  <si>
    <t>Innovation et développement du territoire</t>
  </si>
  <si>
    <t>Coopération internationale</t>
  </si>
  <si>
    <t>Libellé</t>
  </si>
  <si>
    <t>Dépenses prévues</t>
  </si>
  <si>
    <t>Recettes prévues</t>
  </si>
  <si>
    <t>Engagements spécifiques</t>
  </si>
  <si>
    <t>Vie démocratique</t>
  </si>
  <si>
    <t>Demande de subvention liée aux évènements ou aux actions spécifiques :</t>
  </si>
  <si>
    <t>Liées aux évènements ou actions spécifiques</t>
  </si>
  <si>
    <t>Oui</t>
  </si>
  <si>
    <t>A quelle fréquence réunissez-vous votre :</t>
  </si>
  <si>
    <t>Conseil d'Administration</t>
  </si>
  <si>
    <t>Assemblée Générale</t>
  </si>
  <si>
    <t>Pièces à fournir :</t>
  </si>
  <si>
    <t>o L’attestation d’assurance annuelle (responsabilité civile, dommages et multirisques).</t>
  </si>
  <si>
    <t>o La grille tarifaire (année passée + année en cours).</t>
  </si>
  <si>
    <t>o Le RIB en cas de changement de domiciliation bancaire.</t>
  </si>
  <si>
    <t>En souhaitant maintenir une pluralité et une diversité associative sur son territoire, la Ville distingue son soutien au fonctionnement général des associations de son soutien aux actions spécifiques ou évènements ponctuels mis en place.</t>
  </si>
  <si>
    <t>carolineboyer@ecole-musique-betton.fr</t>
  </si>
  <si>
    <t>PIRET</t>
  </si>
  <si>
    <t>Eric</t>
  </si>
  <si>
    <t>Président</t>
  </si>
  <si>
    <t>eric.piret.emb@gmail.com</t>
  </si>
  <si>
    <t>dagybe@gmail.com</t>
  </si>
  <si>
    <t>Louin</t>
  </si>
  <si>
    <t xml:space="preserve">Karine </t>
  </si>
  <si>
    <t>Présidente</t>
  </si>
  <si>
    <t>06.99.19.92.21</t>
  </si>
  <si>
    <t>karinelouin@hotmail.fr</t>
  </si>
  <si>
    <t>abvvhr@gmail.com</t>
  </si>
  <si>
    <t>BOULIER</t>
  </si>
  <si>
    <t>Jean-Yves</t>
  </si>
  <si>
    <t>boulier.jy@gmail.com</t>
  </si>
  <si>
    <t>bettonsolidarites@laposte.net</t>
  </si>
  <si>
    <t>Berthet</t>
  </si>
  <si>
    <t>Jean-Marc</t>
  </si>
  <si>
    <t>contact@objectifimage-betton.bzh</t>
  </si>
  <si>
    <t>ATTAGNANT</t>
  </si>
  <si>
    <t>Guillaume</t>
  </si>
  <si>
    <t>guillaume.attagnant@wanadoo.fr</t>
  </si>
  <si>
    <t>festivalille@orange.fr</t>
  </si>
  <si>
    <t>ROUSSEAU</t>
  </si>
  <si>
    <t>Patricia</t>
  </si>
  <si>
    <t>06.33.53.54.88</t>
  </si>
  <si>
    <t>dominique.rousseau16@wanadoo.fr</t>
  </si>
  <si>
    <t>betton@petanquejp35.fr</t>
  </si>
  <si>
    <t>SAFFRAY</t>
  </si>
  <si>
    <t>Jean</t>
  </si>
  <si>
    <t>jeandanielle.saffray@gmail.com</t>
  </si>
  <si>
    <t>eveiltriskel35@gmail.com</t>
  </si>
  <si>
    <t>PIRON</t>
  </si>
  <si>
    <t>PRESIDENT</t>
  </si>
  <si>
    <t>contact@latelierpartage.fr</t>
  </si>
  <si>
    <t>cafeassociatifbetton@hotmail.com</t>
  </si>
  <si>
    <t xml:space="preserve">Le Blet </t>
  </si>
  <si>
    <t>Philippe</t>
  </si>
  <si>
    <t>Membre de la direction collégiale</t>
  </si>
  <si>
    <t>clb.betton@gmail.com</t>
  </si>
  <si>
    <t>ROUILLE</t>
  </si>
  <si>
    <t>GUY</t>
  </si>
  <si>
    <t>guy.rouille@gmail.com</t>
  </si>
  <si>
    <t>bureau@3ailes.org</t>
  </si>
  <si>
    <t>Lefeuvre / Rouillard</t>
  </si>
  <si>
    <t>Cécile et Soazig</t>
  </si>
  <si>
    <t>Co-présidentes</t>
  </si>
  <si>
    <t>06 63 97 84 63</t>
  </si>
  <si>
    <t>multisportsbetton@gmail.com</t>
  </si>
  <si>
    <t>fabrice3575@laposte.net</t>
  </si>
  <si>
    <t>dans.ganimp@gmail.com</t>
  </si>
  <si>
    <t>HELLEUX</t>
  </si>
  <si>
    <t>JANICK</t>
  </si>
  <si>
    <t>PRESIDENTE</t>
  </si>
  <si>
    <t>contact@csbetton.fr</t>
  </si>
  <si>
    <t>JOSSELIN</t>
  </si>
  <si>
    <t>Gilles</t>
  </si>
  <si>
    <t>president@csbetton.fr</t>
  </si>
  <si>
    <t>cjbetton35@gmail.com</t>
  </si>
  <si>
    <t>CHEREL</t>
  </si>
  <si>
    <t>Nicole</t>
  </si>
  <si>
    <t>Presidente</t>
  </si>
  <si>
    <t>06 95 61 51 99</t>
  </si>
  <si>
    <t>nicole-cherel@wanadoo.fr</t>
  </si>
  <si>
    <t>lesjardinsdelille@gmail.com</t>
  </si>
  <si>
    <t>GUILLON</t>
  </si>
  <si>
    <t>VINCENT</t>
  </si>
  <si>
    <t>vincentguillon.assos@gmail.com</t>
  </si>
  <si>
    <t>aliagamariano@gmail.com</t>
  </si>
  <si>
    <t>relaiservices@gmail.com</t>
  </si>
  <si>
    <t>ORY</t>
  </si>
  <si>
    <t>ANNE</t>
  </si>
  <si>
    <t>ory.anne@orange.fr</t>
  </si>
  <si>
    <t>direction@adomplus.fr</t>
  </si>
  <si>
    <t>COUTURIER</t>
  </si>
  <si>
    <t>Christophe</t>
  </si>
  <si>
    <t>accueil@acse175.fr</t>
  </si>
  <si>
    <t>betton.ludique@gmail.com</t>
  </si>
  <si>
    <t>BLEICHNER</t>
  </si>
  <si>
    <t>Jean-Paul</t>
  </si>
  <si>
    <t>gdcec35@orange.fr</t>
  </si>
  <si>
    <t>edrp35@gmail.com</t>
  </si>
  <si>
    <t>ce0352260s@ac-rennes.fr</t>
  </si>
  <si>
    <t>atbetton@orange.fr</t>
  </si>
  <si>
    <t>BRUNEL</t>
  </si>
  <si>
    <t>CAROLE</t>
  </si>
  <si>
    <t>06 07 01 84 68</t>
  </si>
  <si>
    <t>carolebrunel@hotmail.com</t>
  </si>
  <si>
    <t>contact@ongdefi.org</t>
  </si>
  <si>
    <t>BIAYS</t>
  </si>
  <si>
    <t>POULARD</t>
  </si>
  <si>
    <t>IRMA</t>
  </si>
  <si>
    <t>contact@polichinelle-betton.fr</t>
  </si>
  <si>
    <t>saintgregoire-asso@admr35.org</t>
  </si>
  <si>
    <t>ille-et-vilaine@protection-civile.org</t>
  </si>
  <si>
    <r>
      <rPr>
        <b/>
        <sz val="11"/>
        <color rgb="FF000000"/>
        <rFont val="Calibri"/>
        <family val="2"/>
      </rPr>
      <t>Le bilan</t>
    </r>
    <r>
      <rPr>
        <sz val="11"/>
        <color rgb="FF000000"/>
        <rFont val="Calibri"/>
        <family val="2"/>
      </rPr>
      <t xml:space="preserve"> est une photographie de la situation du patrimoine de votre association à un instant donné. Il synthétise ce que l’association possède et est présenté en 2 colonnes : 
&gt; Le passif correspond à l’origine des ressources (les capitaux propres engagés et les emprunts qui constituent des ressources externes). 
&gt; L’actif représente l’emploi, l’utilisation de la ressource (les immobilisations et les actifs circulants constituent les moyens nécessaires à l’exercice).</t>
    </r>
  </si>
  <si>
    <t>Demande de subvention de fonctionnement jusqu'à 350€</t>
  </si>
  <si>
    <t>Inclusion (difficulté sociale, handicap)</t>
  </si>
  <si>
    <t>Rennes métropole hors Betton</t>
  </si>
  <si>
    <t>Hors Rennes métropole</t>
  </si>
  <si>
    <r>
      <t xml:space="preserve">o Le dossier dûment rempli </t>
    </r>
    <r>
      <rPr>
        <sz val="12"/>
        <rFont val="Calibri"/>
        <family val="2"/>
      </rPr>
      <t>enregistré en format tableur et non PDF.</t>
    </r>
  </si>
  <si>
    <r>
      <t xml:space="preserve">o Votre projet associatif </t>
    </r>
    <r>
      <rPr>
        <sz val="12"/>
        <rFont val="Calibri"/>
        <family val="2"/>
      </rPr>
      <t>s'il est formalisé</t>
    </r>
    <r>
      <rPr>
        <b/>
        <sz val="12"/>
        <rFont val="Calibri"/>
        <family val="2"/>
      </rPr>
      <t>.</t>
    </r>
  </si>
  <si>
    <r>
      <t>o Votre compte de résultat</t>
    </r>
    <r>
      <rPr>
        <sz val="12"/>
        <rFont val="Calibri"/>
        <family val="2"/>
      </rPr>
      <t xml:space="preserve"> si la demande de subvention est inférieure à 350 €</t>
    </r>
    <r>
      <rPr>
        <b/>
        <sz val="12"/>
        <rFont val="Calibri"/>
        <family val="2"/>
      </rPr>
      <t>.</t>
    </r>
  </si>
  <si>
    <r>
      <t xml:space="preserve">o Votre compte de résultat et votre bilan </t>
    </r>
    <r>
      <rPr>
        <sz val="12"/>
        <rFont val="Calibri"/>
        <family val="2"/>
      </rPr>
      <t>si la demande de subvention est supérieure ou égale à 350 €.</t>
    </r>
  </si>
  <si>
    <r>
      <t xml:space="preserve">o Votre rapport d'activité </t>
    </r>
    <r>
      <rPr>
        <sz val="12"/>
        <rFont val="Calibri"/>
        <family val="2"/>
      </rPr>
      <t>si la demande de subvention est supérieure ou égale à 350 €</t>
    </r>
    <r>
      <rPr>
        <b/>
        <sz val="12"/>
        <rFont val="Calibri"/>
        <family val="2"/>
      </rPr>
      <t>.</t>
    </r>
  </si>
  <si>
    <t>Si vous souhaitez apporter des précisions :</t>
  </si>
  <si>
    <t>Derniers comptes arrêtés (N-1) ; Budget prévisionnel (N+1)</t>
  </si>
  <si>
    <t>Prévisionnel (N+1)</t>
  </si>
  <si>
    <t>Prévisionnel 
(N+1)</t>
  </si>
  <si>
    <t>Si vous disposez de documents présentant votre action, merci de le joindre en format PDF</t>
  </si>
  <si>
    <r>
      <t xml:space="preserve">o Vos statuts </t>
    </r>
    <r>
      <rPr>
        <sz val="12"/>
        <rFont val="Calibri"/>
        <family val="2"/>
      </rPr>
      <t>(en cas de changement).</t>
    </r>
  </si>
  <si>
    <t>Nombre total</t>
  </si>
  <si>
    <t>Soit en ETP</t>
  </si>
  <si>
    <t>Bénévoles</t>
  </si>
  <si>
    <t>Salariés</t>
  </si>
  <si>
    <t>au</t>
  </si>
  <si>
    <t>Je soussigné.e</t>
  </si>
  <si>
    <t>représentant.e légal.e de l’association,</t>
  </si>
  <si>
    <t>o Le dossier dûment rempli enregistré en format tableur et non PDF.</t>
  </si>
  <si>
    <t>o La liste à jour des personnes chargées de l’administration de l’association.</t>
  </si>
  <si>
    <t>o Vos statuts (en cas de changement).</t>
  </si>
  <si>
    <t>o Votre compte de résultat.</t>
  </si>
  <si>
    <t>Merci de joindre le bilan en format PDF</t>
  </si>
  <si>
    <t>Merci de joindre votre rapport d’activité détaillé en format PDF</t>
  </si>
  <si>
    <t>Merci de joindre votre compte de résultat détaillé en format PDF</t>
  </si>
  <si>
    <t>Date du dernier exercice clos :             du</t>
  </si>
  <si>
    <t>Date du dernier exercice clos :    du</t>
  </si>
  <si>
    <t>Vous avez arrêté une ou des actions spécifiques cette année (manifestation, lancement d'une nouvelle activité, etc…)</t>
  </si>
  <si>
    <t>Descriptif, objectifs et public visé de l'évènement ou action spécifique :</t>
  </si>
  <si>
    <t xml:space="preserve"> Précisez les actions, publics et modalités :</t>
  </si>
  <si>
    <t xml:space="preserve">Cet évènement ou action spécifique rentre-t-il dans l'un des axes suivants ? (cases à compléter avec un "X")             </t>
  </si>
  <si>
    <t xml:space="preserve">Vos activités régulières entrent-elles dans l'un ou plusieurs des axes suivants ? (cases à compléter avec un "X")       </t>
  </si>
  <si>
    <t>Précisez les actions, publics et modalités :</t>
  </si>
  <si>
    <r>
      <t xml:space="preserve">Budget prévisionnel syntéhtique : </t>
    </r>
    <r>
      <rPr>
        <i/>
        <sz val="11"/>
        <color rgb="FF000000"/>
        <rFont val="Calibri"/>
        <family val="2"/>
      </rPr>
      <t>(Merci de joindre le budget détaillé en format PDF)</t>
    </r>
  </si>
  <si>
    <t>o Votre compte de résultat et votre bilan si la demande de subvention est supérieure ou égale à 350 €.</t>
  </si>
  <si>
    <t>o Votre rapport d'activité si la demande de subvention est supérieure ou égale à 350 €.</t>
  </si>
  <si>
    <t>o Votre projet associatif s'il est formalisé.</t>
  </si>
  <si>
    <t>ASSOCIATION TEST</t>
  </si>
  <si>
    <t>10 RUE DE BETTON</t>
  </si>
  <si>
    <t>Demande de subvention de fonctionnement supérieure ou égale à 350€</t>
  </si>
  <si>
    <t>Eval_sub_n-1</t>
  </si>
  <si>
    <t>Eval_acti</t>
  </si>
  <si>
    <t>Eng_Inclusion</t>
  </si>
  <si>
    <t>Eng_Santé</t>
  </si>
  <si>
    <t>Eng_Hand</t>
  </si>
  <si>
    <t>Eng_Soli</t>
  </si>
  <si>
    <t>Eng_Egal</t>
  </si>
  <si>
    <t>Eng_Env</t>
  </si>
  <si>
    <t>Eng_Dechet</t>
  </si>
  <si>
    <t>Eng_Sob</t>
  </si>
  <si>
    <t>Eng_Educ</t>
  </si>
  <si>
    <t>Eng_Innov</t>
  </si>
  <si>
    <t>Eng_inter</t>
  </si>
  <si>
    <t>Eng_Détails</t>
  </si>
  <si>
    <t>Projet_asso</t>
  </si>
  <si>
    <t>CA</t>
  </si>
  <si>
    <t>AG</t>
  </si>
  <si>
    <t>Démo_détails</t>
  </si>
  <si>
    <t>RM hors Betton</t>
  </si>
  <si>
    <t>Bénévoles (nombre) au 15/10</t>
  </si>
  <si>
    <t>Bénév_Fem n-1</t>
  </si>
  <si>
    <t>Bénév_Fem 15/10</t>
  </si>
  <si>
    <t>Bénév_Hom n-1</t>
  </si>
  <si>
    <t>Bénév_Hom 15/10</t>
  </si>
  <si>
    <t>Sal_tot n-1</t>
  </si>
  <si>
    <t>Sal_tot 15/10</t>
  </si>
  <si>
    <t>Sal_heures n-1</t>
  </si>
  <si>
    <t>Sal_heures prév</t>
  </si>
  <si>
    <t>Sal_Fem n-1</t>
  </si>
  <si>
    <t>Sal_Fem 15/10</t>
  </si>
  <si>
    <t>Sal_Hom n-1</t>
  </si>
  <si>
    <t>Sal_Hom 15/10</t>
  </si>
  <si>
    <t>Evolution</t>
  </si>
  <si>
    <t>Action__descr</t>
  </si>
  <si>
    <t>Act_env</t>
  </si>
  <si>
    <t>Act_Déch</t>
  </si>
  <si>
    <t>Act_sob</t>
  </si>
  <si>
    <t>Act_Egal</t>
  </si>
  <si>
    <t>Act_Mineurs</t>
  </si>
  <si>
    <t>Act_incl</t>
  </si>
  <si>
    <t>Act_Not</t>
  </si>
  <si>
    <t>Act_Inter</t>
  </si>
  <si>
    <t>Act_détail</t>
  </si>
  <si>
    <t>Act_calend</t>
  </si>
  <si>
    <t>Act_dép_lib1</t>
  </si>
  <si>
    <t>Act_dép_Mtt1</t>
  </si>
  <si>
    <t>Act_dép_lib2</t>
  </si>
  <si>
    <t>Act_dép_Mtt2</t>
  </si>
  <si>
    <t>Act_dép_lib3</t>
  </si>
  <si>
    <t>Act_dép_Mtt3</t>
  </si>
  <si>
    <t>Act_dép_lib4</t>
  </si>
  <si>
    <t>Act_dép_Mtt4</t>
  </si>
  <si>
    <t>Act_dép_lib5</t>
  </si>
  <si>
    <t>Act_dép_Mtt5</t>
  </si>
  <si>
    <t>Nombre d'heures annuel</t>
  </si>
  <si>
    <t>Act_Montant_sub</t>
  </si>
  <si>
    <t>Act_rec_lib1</t>
  </si>
  <si>
    <t>Act_rec_Mtt1</t>
  </si>
  <si>
    <t>Act_rec_lib2</t>
  </si>
  <si>
    <t>Act_rec_Mtt2</t>
  </si>
  <si>
    <t>Act_rec_lib3</t>
  </si>
  <si>
    <t>Act_rec_Mtt3</t>
  </si>
  <si>
    <t>Act_rec_lib4</t>
  </si>
  <si>
    <t>Act_rec_Mtt4</t>
  </si>
  <si>
    <t>Action_Date_attestation</t>
  </si>
  <si>
    <t>La subvention de fonctionnement vise à apporter à l'association un soutien global aux charges financières liées à la mise en œuvre de ses activités régulières. Le montant de la subvention sera évalué au regard de son impact sur le territoire et de son intérêt général local de l'association, des montants accordés les années précédentes, des besoins de l'association, des enjeux locaux, des autres produits de l'association, ...</t>
  </si>
  <si>
    <t>Cette modalité de subvention revêt un caractère unique pour une action spécifique ou un évènement ponctuel dans l'année, qui nécessite un soutien particulier dans leur mise en œuvre.</t>
  </si>
  <si>
    <r>
      <rPr>
        <b/>
        <sz val="11"/>
        <color rgb="FF000000"/>
        <rFont val="Calibri"/>
        <family val="2"/>
      </rPr>
      <t>Le compte de résultat</t>
    </r>
    <r>
      <rPr>
        <sz val="11"/>
        <color rgb="FF000000"/>
        <rFont val="Calibri"/>
        <family val="2"/>
      </rPr>
      <t xml:space="preserve"> est un document comptable qui contient l’ensemble des charges et des produits d’un organisme pour une période donnée appelée exercice comptable. Ce document donne le résultat net, c'est-à-dire ce que l’organisme a dégagé (bénéfice ou déficit) au cours de la période.</t>
    </r>
  </si>
  <si>
    <t>Début_ex_cpt</t>
  </si>
  <si>
    <t>Fin_ex_Cpt</t>
  </si>
  <si>
    <t>Le projet associatif est-il formalisé ?</t>
  </si>
  <si>
    <t/>
  </si>
  <si>
    <t xml:space="preserve">BP 23123 </t>
  </si>
  <si>
    <t>ABVV Ass des Quartiers Est de Betton (activités du Relais Atout'Âge)</t>
  </si>
  <si>
    <t>Maury</t>
  </si>
  <si>
    <t>Tangi</t>
  </si>
  <si>
    <t>Co président</t>
  </si>
  <si>
    <t>06 70 58 17 48</t>
  </si>
  <si>
    <t>Club Photo Bettonnais Objectif Image</t>
  </si>
  <si>
    <t>EVEIL-TRISKEL</t>
  </si>
  <si>
    <t>7 rue du Trégor</t>
  </si>
  <si>
    <t>Lionel</t>
  </si>
  <si>
    <t>L'atelier Partagé</t>
  </si>
  <si>
    <t>2 place de l'Eglise</t>
  </si>
  <si>
    <t>Johnson</t>
  </si>
  <si>
    <t>Marvin</t>
  </si>
  <si>
    <t>marvin.johnson@orange.fr</t>
  </si>
  <si>
    <t>Cyclo Loisirs Bettonnais</t>
  </si>
  <si>
    <t>18 chemin de la Renaudais</t>
  </si>
  <si>
    <t>Fabrice</t>
  </si>
  <si>
    <t>janick.helleux@hotmail.fr</t>
  </si>
  <si>
    <t>2 PLACE DE L EGLISE</t>
  </si>
  <si>
    <t>Les jardins de l'Ille</t>
  </si>
  <si>
    <t>Betton Echecs Club</t>
  </si>
  <si>
    <t>34 AVENUE D'ARMORIQUE</t>
  </si>
  <si>
    <t>06 73 63 34 98</t>
  </si>
  <si>
    <t>7 allée des Goelands</t>
  </si>
  <si>
    <t>CHERBONNEL</t>
  </si>
  <si>
    <t>7 rue du clos paisible</t>
  </si>
  <si>
    <t>epicerieCanal@gmail.com</t>
  </si>
  <si>
    <t>Jpaul.bleichner@wanadoo.fr</t>
  </si>
  <si>
    <t>Protection Civile d'Ille-et-Vilaine - Antenne de Betton</t>
  </si>
  <si>
    <t>Centre de Secours - Allée Jean-Sébastien BACH</t>
  </si>
  <si>
    <t>CHIFFOLEAU</t>
  </si>
  <si>
    <t>Rodolphe</t>
  </si>
  <si>
    <t>GCDCEC Communal de BETTON</t>
  </si>
  <si>
    <t>Les Enfants des Rues de Pondichéry Bretagne</t>
  </si>
  <si>
    <t>23 rue des Milad</t>
  </si>
  <si>
    <t>Langonnet</t>
  </si>
  <si>
    <t>Association Sportive collège Truffaut</t>
  </si>
  <si>
    <t>ASSOCIATION TENNIS BETTON</t>
  </si>
  <si>
    <t>Betton Twirling Sport</t>
  </si>
  <si>
    <t>21 rue des Châtaigniers</t>
  </si>
  <si>
    <t>twirlingbetton@gmail.com</t>
  </si>
  <si>
    <t>FADIER</t>
  </si>
  <si>
    <t>Anaïs</t>
  </si>
  <si>
    <t>06 60 11 68 10</t>
  </si>
  <si>
    <t>Association ADMR TUBA</t>
  </si>
  <si>
    <t>9 route du bout du monde</t>
  </si>
  <si>
    <t>SAINT GREGOIRE</t>
  </si>
  <si>
    <t>tuba@admr35.org</t>
  </si>
  <si>
    <t>LALANNE</t>
  </si>
  <si>
    <t>Michel</t>
  </si>
  <si>
    <t xml:space="preserve">lalanne-michel@wanadoo.fr </t>
  </si>
  <si>
    <t>ADMR Saint-Grégoire</t>
  </si>
  <si>
    <t>Parc d'Affaire La Bretèche - Avenue Saint-Vincent</t>
  </si>
  <si>
    <t>STEUNENBERG</t>
  </si>
  <si>
    <t>Aleida</t>
  </si>
  <si>
    <t>06 04 48 55 85</t>
  </si>
  <si>
    <t>aleida.steunenberg@admr35.org</t>
  </si>
  <si>
    <t>Multisports Loisirs Betton</t>
  </si>
  <si>
    <t>2024-2025</t>
  </si>
  <si>
    <t>ADP Yoga</t>
  </si>
  <si>
    <t>Barong Naga Pencak</t>
  </si>
  <si>
    <t>Création Danse Loisirs</t>
  </si>
  <si>
    <t>Danse Club Betton</t>
  </si>
  <si>
    <t>Taï Chi Chuan</t>
  </si>
  <si>
    <t>Artistes Amateurs Bettonnais</t>
  </si>
  <si>
    <t>Brezhoneg e lanvezhon</t>
  </si>
  <si>
    <t>Collège Chorale</t>
  </si>
  <si>
    <t>Les Bretons vont à l'opéra</t>
  </si>
  <si>
    <t>Révéler et Partager le Patrimoine Bettonnais</t>
  </si>
  <si>
    <t>La Renouvelrie</t>
  </si>
  <si>
    <t>ABAB</t>
  </si>
  <si>
    <t>Betton et Dragons</t>
  </si>
  <si>
    <t>Bridge Club</t>
  </si>
  <si>
    <t>Caudal'ille</t>
  </si>
  <si>
    <t>Fairplayers</t>
  </si>
  <si>
    <t>GIOIA</t>
  </si>
  <si>
    <t>La boite à déco</t>
  </si>
  <si>
    <t>Les stratèges du soleil couchant</t>
  </si>
  <si>
    <t>UNC</t>
  </si>
  <si>
    <t>Activ'Betton</t>
  </si>
  <si>
    <t>ADPC 35</t>
  </si>
  <si>
    <t>Amicale des donneurs de sang</t>
  </si>
  <si>
    <t>Amicale des sapeurs-pompiers</t>
  </si>
  <si>
    <t>Gare Vivante</t>
  </si>
  <si>
    <t>Mil'In</t>
  </si>
  <si>
    <t>AMAP en Betton</t>
  </si>
  <si>
    <t>AMAP le Panier Bettonnais</t>
  </si>
  <si>
    <t>Association Bettonnaise des Chats Libres</t>
  </si>
  <si>
    <t>Betton Pollinisateurs</t>
  </si>
  <si>
    <t>AMBRE</t>
  </si>
  <si>
    <t>Dans les pas du hérisson</t>
  </si>
  <si>
    <t>APEL</t>
  </si>
  <si>
    <t>Canailles et Polissons</t>
  </si>
  <si>
    <t>FCPE</t>
  </si>
  <si>
    <t>Gavroche</t>
  </si>
  <si>
    <t>Try Marrant</t>
  </si>
  <si>
    <t>AFFIDES</t>
  </si>
  <si>
    <t>Vivre l'Anglais</t>
  </si>
  <si>
    <t>06 14 56 15 71</t>
  </si>
  <si>
    <t>2 RUE  DES MARRONNIERS</t>
  </si>
  <si>
    <t>contact@fairplayers.fr</t>
  </si>
  <si>
    <t>Jéhanne</t>
  </si>
  <si>
    <t>Aymerick</t>
  </si>
  <si>
    <t>06 61 32 85 73</t>
  </si>
  <si>
    <t>aymerick@jehanne.org</t>
  </si>
  <si>
    <t>06 38 23 50 99</t>
  </si>
  <si>
    <t>LES BALADINS DE LANVEZHON</t>
  </si>
  <si>
    <t>3 rue du blavet</t>
  </si>
  <si>
    <t>baladinsdelanvezhon@gmail.com</t>
  </si>
  <si>
    <t>CARREE</t>
  </si>
  <si>
    <t>Gwénaëlle</t>
  </si>
  <si>
    <t>06 37 15 83 13</t>
  </si>
  <si>
    <t>gwenaelle.carree@orange.fr</t>
  </si>
  <si>
    <t>2 Allée d’Athènes</t>
  </si>
  <si>
    <t>patrimoine-betton@hotmail.com</t>
  </si>
  <si>
    <t>CRAMBERT</t>
  </si>
  <si>
    <t>RONAN</t>
  </si>
  <si>
    <t>ronan.crambert@ieseg.fr</t>
  </si>
  <si>
    <t>asso-larenouvelrie@protonmail.com</t>
  </si>
  <si>
    <t>Mechin</t>
  </si>
  <si>
    <t>Bruno</t>
  </si>
  <si>
    <t>membre de la collégiale</t>
  </si>
  <si>
    <t>07 86 32 46 96</t>
  </si>
  <si>
    <t>bruno.mechin@protonmail.com</t>
  </si>
  <si>
    <t>11 allée Claude Debussy</t>
  </si>
  <si>
    <t>philippe.bonder@cegetel.net</t>
  </si>
  <si>
    <t>Bonder</t>
  </si>
  <si>
    <t>9 allée de la ferme</t>
  </si>
  <si>
    <t>betton.protectionpollinisateurs@orange.fr</t>
  </si>
  <si>
    <t>Herrouin</t>
  </si>
  <si>
    <t>Jean-Luc</t>
  </si>
  <si>
    <t>Administrateur</t>
  </si>
  <si>
    <t>CONSTALS</t>
  </si>
  <si>
    <t>Jean-Michel</t>
  </si>
  <si>
    <t>07.62.99.83.98</t>
  </si>
  <si>
    <t>jmconstals@icloud.com</t>
  </si>
  <si>
    <t>UNION des PÊCHEURS - Atelier Pêche (Ecole de Pêche)</t>
  </si>
  <si>
    <t>aappma.upl@wanadoo.fr</t>
  </si>
  <si>
    <t>1 allée Camille Pissaro</t>
  </si>
  <si>
    <t>La Tertrais</t>
  </si>
  <si>
    <t>asso.dph@gmail.com</t>
  </si>
  <si>
    <t>Cardona Gil</t>
  </si>
  <si>
    <t>Camille</t>
  </si>
  <si>
    <t>camille.cardonagil@gmail.com</t>
  </si>
  <si>
    <t>RIDARD</t>
  </si>
  <si>
    <t>ÊTRE en CONFIANCE</t>
  </si>
  <si>
    <t>asso@etreenconfiance.fr</t>
  </si>
  <si>
    <t>irma.poulard@proton.me</t>
  </si>
  <si>
    <t>CHRISTOPHE</t>
  </si>
  <si>
    <t>Chez M. Fondacci Lieu dit Cheneze</t>
  </si>
  <si>
    <t>amicaledonneursdesangbetton@gmail.com</t>
  </si>
  <si>
    <t>FONDACCI</t>
  </si>
  <si>
    <t>Florent</t>
  </si>
  <si>
    <t>flofondacci@hotmail.com</t>
  </si>
  <si>
    <t>contact-betton@apc35.org</t>
  </si>
  <si>
    <t>MAHE</t>
  </si>
  <si>
    <t>TIPHAINE</t>
  </si>
  <si>
    <t>PRINCIPALE DU COLLEGE</t>
  </si>
  <si>
    <t>MAIRIE DE BETTON</t>
  </si>
  <si>
    <t>Lenen</t>
  </si>
  <si>
    <t>DEMANDE DE SUBVENTIONS 2026</t>
  </si>
  <si>
    <t>DOSSIER COMPLET ET PIÈCES À FOURNIR : RETOUR AU PLUS TARD LE 17 OCTOBRE 2025</t>
  </si>
  <si>
    <t>2024/2025</t>
  </si>
  <si>
    <t>Effectif au 15/10/25</t>
  </si>
  <si>
    <t>Fonctionnement 2025</t>
  </si>
  <si>
    <t>2025-2026</t>
  </si>
  <si>
    <t>Subvention de fonctionnement 2026</t>
  </si>
  <si>
    <t>→ Dossier à retourner pour le 17 octobre 2025 au Pôle Vie de la Cité. Au-delà de cette date, les dossiers pourront ne pas être étudiés.</t>
  </si>
  <si>
    <t xml:space="preserve">Présenter succinctement le fonctionnement des activités conduites en 2025 : </t>
  </si>
  <si>
    <t>La Ville de Betton vous a alloué une subvention en 2025. Quelle évaluation en faites-vous ?</t>
  </si>
  <si>
    <t>Avantage en nature 2024</t>
  </si>
  <si>
    <t>11 allée du champ Huby</t>
  </si>
  <si>
    <t>La Chapelle des Fougeretz</t>
  </si>
  <si>
    <t>herve.huard@gmail.com</t>
  </si>
  <si>
    <t>ALIAGA</t>
  </si>
  <si>
    <t>MARIANO</t>
  </si>
  <si>
    <t>c.couturier@adomplus.fr</t>
  </si>
  <si>
    <t>02 99 55 79 80</t>
  </si>
  <si>
    <t>philippe.cherbonnel@gmail.com</t>
  </si>
  <si>
    <t>39 rue Michel Gérard</t>
  </si>
  <si>
    <t>Rennes</t>
  </si>
  <si>
    <t>aappmauniondespecheurs35@gmail.com</t>
  </si>
  <si>
    <t>BOUGET Patrick 06.73.59.04.87</t>
  </si>
  <si>
    <t>Président de L'Union des Pêcheurs de Rennes (Atelier Pêche de Betton)</t>
  </si>
  <si>
    <t>LOURY René : Président d'honneur de l'atelier pêche de Betton (école de pêche)</t>
  </si>
  <si>
    <t>06.85.02.35.48</t>
  </si>
  <si>
    <t>ADDICTIONS ALCOOL VIE LIBRE</t>
  </si>
  <si>
    <t>chez Juliette GUION  12 Allée des Lucioles</t>
  </si>
  <si>
    <t>GUION</t>
  </si>
  <si>
    <t>Juliette</t>
  </si>
  <si>
    <t>responsable de la section de RENNES</t>
  </si>
  <si>
    <t>juguion@laposte,net</t>
  </si>
  <si>
    <t>RIVIERE</t>
  </si>
  <si>
    <t>LAURA</t>
  </si>
  <si>
    <t xml:space="preserve">elora.riviere@gmail.com </t>
  </si>
  <si>
    <t>3 Allée des PIVOINES</t>
  </si>
  <si>
    <t>judobetton@gmail.com</t>
  </si>
  <si>
    <t>FONTAGNOL</t>
  </si>
  <si>
    <t>Laurent</t>
  </si>
  <si>
    <t>06 13 56 60 64</t>
  </si>
  <si>
    <t>protea3533@gmail.com</t>
  </si>
  <si>
    <t>62 rue de Rennes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</si>
</sst>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 ###\ ###\ #####"/>
    <numFmt numFmtId="165" formatCode="_-* #,##0.00\ _F_-;\-* #,##0.00\ _F_-;_-* &quot;-&quot;??\ _F_-;_-@_-"/>
    <numFmt numFmtId="166" formatCode="0#&quot; &quot;##&quot; &quot;##&quot; &quot;##&quot; &quot;##"/>
    <numFmt numFmtId="167" formatCode="_-* #,##0.00\ [$€-40C]_-;\-* #,##0.00\ [$€-40C]_-;_-* &quot;-&quot;??\ [$€-40C]_-;_-@_-"/>
    <numFmt numFmtId="168" formatCode="00000"/>
  </numFmts>
  <fonts count="33" x14ac:knownFonts="1">
    <font>
      <sz val="11"/>
      <color rgb="FF000000"/>
      <name val="Calibri"/>
      <family val="2"/>
    </font>
    <font>
      <sz val="12"/>
      <name val="Calibri"/>
      <family val="2"/>
    </font>
    <font>
      <b/>
      <sz val="12"/>
      <name val="Calibri"/>
      <family val="2"/>
    </font>
    <font>
      <b/>
      <sz val="28"/>
      <name val="Calibri"/>
      <family val="2"/>
    </font>
    <font>
      <sz val="14"/>
      <name val="Calibri"/>
      <family val="2"/>
    </font>
    <font>
      <sz val="10"/>
      <name val="Arial"/>
      <family val="2"/>
    </font>
    <font>
      <sz val="11"/>
      <color rgb="FF000000"/>
      <name val="Calibri"/>
      <family val="2"/>
    </font>
    <font>
      <b/>
      <sz val="12"/>
      <color rgb="FF000000"/>
      <name val="Calibri"/>
      <family val="2"/>
    </font>
    <font>
      <i/>
      <sz val="9"/>
      <color rgb="FF000000"/>
      <name val="Calibri"/>
      <family val="2"/>
    </font>
    <font>
      <b/>
      <sz val="11"/>
      <color rgb="FF000000"/>
      <name val="Calibri"/>
      <family val="2"/>
    </font>
    <font>
      <i/>
      <sz val="11"/>
      <color rgb="FF000000"/>
      <name val="Calibri"/>
      <family val="2"/>
    </font>
    <font>
      <b/>
      <sz val="14"/>
      <name val="Calibri"/>
      <family val="2"/>
    </font>
    <font>
      <b/>
      <u/>
      <sz val="12"/>
      <name val="Calibri"/>
      <family val="2"/>
    </font>
    <font>
      <sz val="14"/>
      <name val="Calibri"/>
      <family val="2"/>
    </font>
    <font>
      <sz val="8"/>
      <name val="Verdana"/>
      <family val="2"/>
    </font>
    <font>
      <b/>
      <sz val="11"/>
      <color rgb="FFFF0000"/>
      <name val="Calibri"/>
      <family val="2"/>
    </font>
    <font>
      <u/>
      <sz val="11"/>
      <color theme="10"/>
      <name val="Calibri"/>
      <family val="2"/>
    </font>
    <font>
      <i/>
      <sz val="10"/>
      <color rgb="FF000000"/>
      <name val="Calibri"/>
      <family val="2"/>
    </font>
    <font>
      <sz val="12"/>
      <color rgb="FF000000"/>
      <name val="Segoe Print"/>
    </font>
    <font>
      <b/>
      <sz val="9"/>
      <color indexed="81"/>
      <name val="Tahoma"/>
      <family val="2"/>
    </font>
    <font>
      <sz val="10"/>
      <color rgb="FF000000"/>
      <name val="Calibri"/>
      <family val="2"/>
    </font>
    <font>
      <sz val="11"/>
      <color theme="0"/>
      <name val="Calibri"/>
      <family val="2"/>
    </font>
    <font>
      <b/>
      <sz val="11"/>
      <color theme="0"/>
      <name val="Calibri"/>
      <family val="2"/>
    </font>
    <font>
      <b/>
      <sz val="11"/>
      <name val="Calibri"/>
      <family val="2"/>
    </font>
    <font>
      <sz val="11"/>
      <color theme="5"/>
      <name val="Calibri"/>
      <family val="2"/>
    </font>
    <font>
      <sz val="12"/>
      <color rgb="FF000000"/>
      <name val="Calibri"/>
      <family val="2"/>
    </font>
    <font>
      <b/>
      <sz val="16"/>
      <name val="Calibri"/>
      <family val="2"/>
    </font>
    <font>
      <b/>
      <sz val="10"/>
      <color rgb="FF000000"/>
      <name val="Calibri"/>
      <family val="2"/>
    </font>
    <font>
      <sz val="8"/>
      <name val="Calibri"/>
      <family val="2"/>
    </font>
    <font>
      <sz val="11"/>
      <name val="Calibri"/>
      <family val="2"/>
    </font>
    <font>
      <b/>
      <sz val="8"/>
      <name val="Verdana"/>
      <family val="2"/>
    </font>
    <font>
      <u/>
      <sz val="11"/>
      <name val="Calibri"/>
      <family val="2"/>
    </font>
    <font>
      <sz val="11"/>
      <color indexed="8"/>
      <name val="Calibri"/>
      <family val="2"/>
      <charset val="1"/>
    </font>
  </fonts>
  <fills count="13">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indexed="24"/>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2CC"/>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0"/>
        <bgColor theme="0"/>
      </patternFill>
    </fill>
  </fills>
  <borders count="20">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theme="0" tint="-0.34998626667073579"/>
      </top>
      <bottom style="thin">
        <color auto="1"/>
      </bottom>
      <diagonal/>
    </border>
    <border>
      <left style="thin">
        <color auto="1"/>
      </left>
      <right style="thin">
        <color auto="1"/>
      </right>
      <top style="thin">
        <color theme="0" tint="-0.34998626667073579"/>
      </top>
      <bottom/>
      <diagonal/>
    </border>
    <border>
      <left style="thin">
        <color auto="1"/>
      </left>
      <right style="thin">
        <color auto="1"/>
      </right>
      <top style="thin">
        <color theme="0" tint="-0.34998626667073579"/>
      </top>
      <bottom style="thin">
        <color theme="0" tint="-0.34998626667073579"/>
      </bottom>
      <diagonal/>
    </border>
    <border>
      <left style="thin">
        <color auto="1"/>
      </left>
      <right style="thin">
        <color auto="1"/>
      </right>
      <top/>
      <bottom/>
      <diagonal/>
    </border>
  </borders>
  <cellStyleXfs count="9">
    <xf numFmtId="0" fontId="0" fillId="0" borderId="0"/>
    <xf numFmtId="44" fontId="6" fillId="0" borderId="0" applyFont="0" applyFill="0" applyBorder="0" applyAlignment="0" applyProtection="0"/>
    <xf numFmtId="0" fontId="5" fillId="0" borderId="1"/>
    <xf numFmtId="9" fontId="5" fillId="0" borderId="1" applyFont="0" applyFill="0" applyBorder="0" applyAlignment="0" applyProtection="0"/>
    <xf numFmtId="165" fontId="5" fillId="0" borderId="1" applyFont="0" applyFill="0" applyBorder="0" applyAlignment="0" applyProtection="0"/>
    <xf numFmtId="0" fontId="16" fillId="0" borderId="0" applyNumberFormat="0" applyFill="0" applyBorder="0" applyAlignment="0" applyProtection="0"/>
    <xf numFmtId="0" fontId="6" fillId="0" borderId="1"/>
    <xf numFmtId="44" fontId="6" fillId="0" borderId="1" applyFont="0" applyFill="0" applyBorder="0" applyAlignment="0" applyProtection="0"/>
    <xf numFmtId="0" fontId="32" fillId="0" borderId="1"/>
  </cellStyleXfs>
  <cellXfs count="298">
    <xf numFmtId="0" fontId="0" fillId="0" borderId="0" xfId="0"/>
    <xf numFmtId="0" fontId="0" fillId="2" borderId="0" xfId="0" applyFill="1"/>
    <xf numFmtId="0" fontId="3" fillId="2" borderId="1" xfId="0" applyFont="1" applyFill="1" applyBorder="1" applyAlignment="1">
      <alignment horizontal="left" vertical="top"/>
    </xf>
    <xf numFmtId="0" fontId="4" fillId="2" borderId="1" xfId="0" applyFont="1" applyFill="1" applyBorder="1" applyAlignment="1">
      <alignment horizontal="left" vertical="top"/>
    </xf>
    <xf numFmtId="0" fontId="1" fillId="2" borderId="1" xfId="0" applyFont="1" applyFill="1" applyBorder="1" applyAlignment="1">
      <alignment horizontal="left" vertical="top"/>
    </xf>
    <xf numFmtId="0" fontId="2" fillId="2" borderId="1" xfId="0" applyFont="1" applyFill="1" applyBorder="1" applyAlignment="1">
      <alignment horizontal="left" vertical="top"/>
    </xf>
    <xf numFmtId="0" fontId="0" fillId="2" borderId="1" xfId="0" applyFill="1" applyBorder="1"/>
    <xf numFmtId="0" fontId="0" fillId="2" borderId="1" xfId="0" applyFill="1" applyBorder="1" applyAlignment="1">
      <alignment horizontal="left"/>
    </xf>
    <xf numFmtId="0" fontId="0" fillId="2" borderId="1" xfId="0" applyFill="1" applyBorder="1" applyAlignment="1">
      <alignment horizontal="center"/>
    </xf>
    <xf numFmtId="0" fontId="7" fillId="2" borderId="0" xfId="0" applyFont="1" applyFill="1" applyAlignment="1">
      <alignment horizontal="center"/>
    </xf>
    <xf numFmtId="0" fontId="0" fillId="2" borderId="0" xfId="0" quotePrefix="1" applyFill="1"/>
    <xf numFmtId="0" fontId="12" fillId="2" borderId="1" xfId="0" applyFont="1" applyFill="1" applyBorder="1" applyAlignment="1">
      <alignment horizontal="left" vertical="top"/>
    </xf>
    <xf numFmtId="0" fontId="0" fillId="2" borderId="10" xfId="0" applyFill="1" applyBorder="1" applyAlignment="1">
      <alignment vertical="center"/>
    </xf>
    <xf numFmtId="0" fontId="9" fillId="2" borderId="3" xfId="0" applyFont="1" applyFill="1" applyBorder="1" applyAlignment="1">
      <alignment vertical="center"/>
    </xf>
    <xf numFmtId="0" fontId="0" fillId="3" borderId="2" xfId="0" applyFill="1" applyBorder="1" applyAlignment="1" applyProtection="1">
      <alignment horizontal="center" vertical="center"/>
      <protection locked="0"/>
    </xf>
    <xf numFmtId="0" fontId="13" fillId="2" borderId="1" xfId="0" applyFont="1" applyFill="1" applyBorder="1" applyAlignment="1">
      <alignment horizontal="left" vertical="top"/>
    </xf>
    <xf numFmtId="0" fontId="10" fillId="2" borderId="1" xfId="0" applyFont="1" applyFill="1" applyBorder="1" applyAlignment="1">
      <alignment horizontal="center" vertical="center"/>
    </xf>
    <xf numFmtId="0" fontId="0" fillId="0" borderId="2" xfId="0" applyBorder="1"/>
    <xf numFmtId="44" fontId="9" fillId="2" borderId="2" xfId="1" applyFont="1" applyFill="1" applyBorder="1" applyAlignment="1">
      <alignment horizontal="center" vertical="center"/>
    </xf>
    <xf numFmtId="44" fontId="9" fillId="2" borderId="1" xfId="1" applyFont="1" applyFill="1" applyBorder="1" applyAlignment="1">
      <alignment horizontal="center" vertical="center"/>
    </xf>
    <xf numFmtId="44" fontId="9" fillId="2" borderId="1" xfId="1" applyFont="1" applyFill="1" applyBorder="1" applyAlignment="1">
      <alignment horizontal="center" vertical="center" wrapText="1"/>
    </xf>
    <xf numFmtId="0" fontId="9" fillId="2" borderId="6" xfId="0" applyFont="1" applyFill="1" applyBorder="1" applyAlignment="1">
      <alignment horizontal="center" vertical="center"/>
    </xf>
    <xf numFmtId="0" fontId="0" fillId="2" borderId="0" xfId="0" quotePrefix="1" applyFill="1" applyAlignment="1">
      <alignment horizontal="right"/>
    </xf>
    <xf numFmtId="0" fontId="0" fillId="2" borderId="0" xfId="0" applyFill="1" applyAlignment="1">
      <alignment horizontal="right"/>
    </xf>
    <xf numFmtId="14" fontId="0" fillId="0" borderId="2" xfId="0" applyNumberFormat="1" applyBorder="1"/>
    <xf numFmtId="44" fontId="0" fillId="3" borderId="2" xfId="1" applyFont="1" applyFill="1" applyBorder="1" applyAlignment="1" applyProtection="1">
      <alignment horizontal="left" vertical="center"/>
      <protection locked="0"/>
    </xf>
    <xf numFmtId="44" fontId="0" fillId="3" borderId="2" xfId="1" applyFont="1" applyFill="1" applyBorder="1" applyAlignment="1" applyProtection="1">
      <alignment horizontal="center" vertical="center"/>
      <protection locked="0"/>
    </xf>
    <xf numFmtId="44" fontId="17" fillId="3" borderId="2" xfId="1" applyFont="1" applyFill="1" applyBorder="1" applyAlignment="1" applyProtection="1">
      <alignment horizontal="left" vertical="center"/>
      <protection locked="0"/>
    </xf>
    <xf numFmtId="14" fontId="0" fillId="3" borderId="8" xfId="0" applyNumberFormat="1" applyFill="1" applyBorder="1" applyAlignment="1" applyProtection="1">
      <alignment horizontal="center"/>
      <protection locked="0"/>
    </xf>
    <xf numFmtId="0" fontId="9" fillId="2" borderId="2" xfId="0" applyFont="1" applyFill="1" applyBorder="1" applyAlignment="1">
      <alignment horizontal="center" vertical="center"/>
    </xf>
    <xf numFmtId="0" fontId="0" fillId="2" borderId="0" xfId="0" applyFill="1" applyAlignment="1">
      <alignment horizontal="center"/>
    </xf>
    <xf numFmtId="0" fontId="0" fillId="3" borderId="8" xfId="0" applyFill="1" applyBorder="1" applyAlignment="1" applyProtection="1">
      <alignment horizontal="center"/>
      <protection locked="0"/>
    </xf>
    <xf numFmtId="0" fontId="9" fillId="2" borderId="2" xfId="0" applyFont="1" applyFill="1" applyBorder="1" applyAlignment="1">
      <alignment horizontal="center" vertical="center" wrapText="1"/>
    </xf>
    <xf numFmtId="44" fontId="0" fillId="3" borderId="2" xfId="1" applyFont="1" applyFill="1" applyBorder="1" applyAlignment="1" applyProtection="1">
      <alignment horizontal="left" vertical="center" wrapText="1"/>
      <protection locked="0"/>
    </xf>
    <xf numFmtId="0" fontId="9" fillId="2" borderId="1" xfId="0" applyFont="1" applyFill="1" applyBorder="1" applyAlignment="1">
      <alignment horizontal="center" vertical="center"/>
    </xf>
    <xf numFmtId="0" fontId="10" fillId="2" borderId="0" xfId="0" applyFont="1" applyFill="1"/>
    <xf numFmtId="0" fontId="9" fillId="2" borderId="1" xfId="0" applyFont="1" applyFill="1" applyBorder="1" applyAlignment="1">
      <alignment horizontal="left" vertical="center"/>
    </xf>
    <xf numFmtId="0" fontId="0" fillId="2" borderId="2" xfId="0" applyFill="1" applyBorder="1" applyAlignment="1">
      <alignment vertical="center" wrapText="1"/>
    </xf>
    <xf numFmtId="0" fontId="0" fillId="2" borderId="5" xfId="0" applyFill="1" applyBorder="1" applyAlignment="1">
      <alignment vertical="center"/>
    </xf>
    <xf numFmtId="0" fontId="20" fillId="0" borderId="0" xfId="0" applyFont="1"/>
    <xf numFmtId="0" fontId="0" fillId="3" borderId="4" xfId="0" applyFill="1" applyBorder="1" applyAlignment="1" applyProtection="1">
      <alignment vertical="center"/>
      <protection locked="0"/>
    </xf>
    <xf numFmtId="0" fontId="20" fillId="2" borderId="0" xfId="0" applyFont="1" applyFill="1"/>
    <xf numFmtId="44" fontId="21" fillId="2" borderId="0" xfId="0" applyNumberFormat="1" applyFont="1" applyFill="1"/>
    <xf numFmtId="0" fontId="0" fillId="7" borderId="2" xfId="0" applyFill="1" applyBorder="1"/>
    <xf numFmtId="0" fontId="0" fillId="3" borderId="2" xfId="0" applyFill="1" applyBorder="1" applyProtection="1">
      <protection locked="0"/>
    </xf>
    <xf numFmtId="0" fontId="0" fillId="2" borderId="9" xfId="0" applyFill="1" applyBorder="1" applyAlignment="1">
      <alignment vertical="center" wrapText="1"/>
    </xf>
    <xf numFmtId="164" fontId="6" fillId="2" borderId="2" xfId="0" applyNumberFormat="1" applyFont="1" applyFill="1" applyBorder="1" applyAlignment="1">
      <alignment horizontal="right" vertical="center"/>
    </xf>
    <xf numFmtId="44" fontId="0" fillId="0" borderId="2" xfId="1" applyFont="1" applyBorder="1"/>
    <xf numFmtId="168" fontId="0" fillId="0" borderId="2" xfId="0" applyNumberFormat="1" applyBorder="1"/>
    <xf numFmtId="166" fontId="0" fillId="0" borderId="2" xfId="0" applyNumberFormat="1" applyBorder="1"/>
    <xf numFmtId="44" fontId="0" fillId="7" borderId="2" xfId="1" applyFont="1" applyFill="1" applyBorder="1"/>
    <xf numFmtId="44" fontId="0" fillId="0" borderId="2" xfId="1" applyFont="1" applyFill="1" applyBorder="1"/>
    <xf numFmtId="44" fontId="0" fillId="7" borderId="2" xfId="1" applyFont="1" applyFill="1" applyBorder="1" applyAlignment="1">
      <alignment wrapText="1"/>
    </xf>
    <xf numFmtId="0" fontId="0" fillId="2" borderId="5" xfId="0" applyFill="1" applyBorder="1" applyAlignment="1">
      <alignment horizontal="left" vertical="center"/>
    </xf>
    <xf numFmtId="0" fontId="0" fillId="3" borderId="2" xfId="0" applyFill="1" applyBorder="1" applyAlignment="1" applyProtection="1">
      <alignment vertical="center"/>
      <protection locked="0"/>
    </xf>
    <xf numFmtId="167" fontId="6" fillId="3" borderId="2" xfId="1" applyNumberFormat="1" applyFont="1" applyFill="1" applyBorder="1" applyAlignment="1" applyProtection="1">
      <alignment vertical="center"/>
      <protection locked="0"/>
    </xf>
    <xf numFmtId="0" fontId="0" fillId="2" borderId="0" xfId="0" applyFill="1" applyAlignment="1">
      <alignment vertical="center"/>
    </xf>
    <xf numFmtId="0" fontId="0" fillId="2" borderId="0" xfId="0" applyFill="1" applyAlignment="1">
      <alignment wrapText="1"/>
    </xf>
    <xf numFmtId="0" fontId="18" fillId="2" borderId="1" xfId="0" applyFont="1" applyFill="1" applyBorder="1" applyAlignment="1">
      <alignment vertical="center" wrapText="1"/>
    </xf>
    <xf numFmtId="0" fontId="0" fillId="2" borderId="11" xfId="0" applyFill="1" applyBorder="1"/>
    <xf numFmtId="0" fontId="7" fillId="2" borderId="1" xfId="0" applyFont="1" applyFill="1" applyBorder="1" applyAlignment="1">
      <alignment horizontal="center"/>
    </xf>
    <xf numFmtId="0" fontId="0" fillId="2" borderId="1" xfId="0" applyFill="1" applyBorder="1" applyAlignment="1">
      <alignment wrapText="1"/>
    </xf>
    <xf numFmtId="0" fontId="0" fillId="2" borderId="1" xfId="0" applyFill="1" applyBorder="1" applyAlignment="1">
      <alignment horizontal="right"/>
    </xf>
    <xf numFmtId="0" fontId="0" fillId="2" borderId="1" xfId="0" applyFill="1" applyBorder="1" applyAlignment="1">
      <alignment vertical="center"/>
    </xf>
    <xf numFmtId="0" fontId="0" fillId="8" borderId="0" xfId="0" applyFill="1"/>
    <xf numFmtId="44" fontId="0" fillId="8" borderId="0" xfId="0" applyNumberFormat="1" applyFill="1"/>
    <xf numFmtId="0" fontId="24" fillId="8" borderId="0" xfId="0" applyFont="1" applyFill="1"/>
    <xf numFmtId="0" fontId="25" fillId="2" borderId="0" xfId="0" applyFont="1" applyFill="1" applyAlignment="1">
      <alignment horizontal="left" vertical="center" wrapText="1"/>
    </xf>
    <xf numFmtId="0" fontId="10" fillId="2" borderId="1" xfId="0" applyFont="1" applyFill="1" applyBorder="1" applyAlignment="1">
      <alignment vertical="center"/>
    </xf>
    <xf numFmtId="0" fontId="0" fillId="2" borderId="9" xfId="0" applyFill="1" applyBorder="1" applyAlignment="1">
      <alignment vertical="center"/>
    </xf>
    <xf numFmtId="0" fontId="25" fillId="2" borderId="0" xfId="0" applyFont="1" applyFill="1" applyAlignment="1">
      <alignment horizontal="center" vertical="center" wrapText="1"/>
    </xf>
    <xf numFmtId="0" fontId="0" fillId="2" borderId="2" xfId="0" applyFill="1" applyBorder="1" applyAlignment="1">
      <alignment horizontal="center"/>
    </xf>
    <xf numFmtId="44" fontId="0" fillId="3" borderId="2" xfId="1" applyFont="1" applyFill="1" applyBorder="1" applyAlignment="1" applyProtection="1">
      <alignment horizontal="center" vertical="center" wrapText="1"/>
      <protection locked="0"/>
    </xf>
    <xf numFmtId="0" fontId="0" fillId="8" borderId="1" xfId="0" applyFill="1" applyBorder="1" applyAlignment="1">
      <alignment horizontal="center"/>
    </xf>
    <xf numFmtId="0" fontId="0" fillId="8" borderId="1" xfId="0" applyFill="1" applyBorder="1"/>
    <xf numFmtId="0" fontId="26" fillId="2" borderId="1" xfId="0" applyFont="1" applyFill="1" applyBorder="1" applyAlignment="1">
      <alignment horizontal="left" vertical="top"/>
    </xf>
    <xf numFmtId="15" fontId="0" fillId="2" borderId="1" xfId="0" applyNumberFormat="1" applyFill="1" applyBorder="1"/>
    <xf numFmtId="0" fontId="0" fillId="2" borderId="1" xfId="0" quotePrefix="1" applyFill="1" applyBorder="1"/>
    <xf numFmtId="0" fontId="0" fillId="2" borderId="1" xfId="0" quotePrefix="1" applyFill="1" applyBorder="1" applyAlignment="1">
      <alignment horizontal="right"/>
    </xf>
    <xf numFmtId="0" fontId="1" fillId="2" borderId="1" xfId="0" applyFont="1" applyFill="1" applyBorder="1" applyAlignment="1">
      <alignment horizontal="center" vertical="top"/>
    </xf>
    <xf numFmtId="0" fontId="0" fillId="2" borderId="1" xfId="0" applyFill="1" applyBorder="1" applyAlignment="1">
      <alignment horizontal="left" wrapText="1"/>
    </xf>
    <xf numFmtId="0" fontId="0" fillId="2" borderId="2" xfId="0" applyFill="1" applyBorder="1" applyAlignment="1">
      <alignment horizontal="left"/>
    </xf>
    <xf numFmtId="0" fontId="0" fillId="3" borderId="2" xfId="0" applyFill="1" applyBorder="1" applyAlignment="1" applyProtection="1">
      <alignment horizontal="center"/>
      <protection locked="0"/>
    </xf>
    <xf numFmtId="0" fontId="10" fillId="2" borderId="1" xfId="0" applyFont="1" applyFill="1" applyBorder="1"/>
    <xf numFmtId="0" fontId="0" fillId="9" borderId="8" xfId="0" applyFill="1" applyBorder="1" applyProtection="1">
      <protection locked="0"/>
    </xf>
    <xf numFmtId="0" fontId="0" fillId="2" borderId="0" xfId="0" applyFill="1" applyAlignment="1">
      <alignment horizontal="left"/>
    </xf>
    <xf numFmtId="0" fontId="0" fillId="2" borderId="1" xfId="0" applyFill="1" applyBorder="1" applyAlignment="1">
      <alignment vertical="center" wrapText="1"/>
    </xf>
    <xf numFmtId="0" fontId="10" fillId="2" borderId="1" xfId="0" applyFont="1" applyFill="1" applyBorder="1" applyAlignment="1">
      <alignment horizontal="left"/>
    </xf>
    <xf numFmtId="0" fontId="0" fillId="3" borderId="14" xfId="0" applyFill="1" applyBorder="1" applyAlignment="1" applyProtection="1">
      <alignment horizontal="center" vertical="center"/>
      <protection locked="0"/>
    </xf>
    <xf numFmtId="0" fontId="0" fillId="2" borderId="14" xfId="0" applyFill="1" applyBorder="1"/>
    <xf numFmtId="0" fontId="0" fillId="2" borderId="16" xfId="0" applyFill="1" applyBorder="1"/>
    <xf numFmtId="0" fontId="0" fillId="2" borderId="17" xfId="0" applyFill="1" applyBorder="1"/>
    <xf numFmtId="0" fontId="0" fillId="3" borderId="15" xfId="0"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2" borderId="15" xfId="0" applyFill="1" applyBorder="1"/>
    <xf numFmtId="0" fontId="0" fillId="2" borderId="18" xfId="0" applyFill="1" applyBorder="1"/>
    <xf numFmtId="0" fontId="0" fillId="3" borderId="19" xfId="0" applyFill="1" applyBorder="1" applyAlignment="1" applyProtection="1">
      <alignment horizontal="center" vertical="center"/>
      <protection locked="0"/>
    </xf>
    <xf numFmtId="2" fontId="0" fillId="0" borderId="15" xfId="0" applyNumberFormat="1" applyBorder="1" applyAlignment="1" applyProtection="1">
      <alignment horizontal="center" vertical="center"/>
      <protection hidden="1"/>
    </xf>
    <xf numFmtId="2" fontId="0" fillId="0" borderId="16" xfId="0" applyNumberFormat="1" applyBorder="1" applyAlignment="1" applyProtection="1">
      <alignment horizontal="center" vertical="center"/>
      <protection hidden="1"/>
    </xf>
    <xf numFmtId="14" fontId="0" fillId="3" borderId="8" xfId="0" applyNumberFormat="1" applyFill="1" applyBorder="1" applyProtection="1">
      <protection locked="0"/>
    </xf>
    <xf numFmtId="0" fontId="27" fillId="2" borderId="1" xfId="0" applyFont="1" applyFill="1" applyBorder="1"/>
    <xf numFmtId="0" fontId="27" fillId="2" borderId="1" xfId="0" applyFont="1" applyFill="1" applyBorder="1" applyAlignment="1">
      <alignment horizontal="center"/>
    </xf>
    <xf numFmtId="44" fontId="9" fillId="2" borderId="2" xfId="1" applyFont="1" applyFill="1" applyBorder="1" applyAlignment="1" applyProtection="1">
      <alignment horizontal="center" vertical="center"/>
      <protection hidden="1"/>
    </xf>
    <xf numFmtId="0" fontId="0" fillId="2" borderId="2" xfId="0" applyFill="1" applyBorder="1" applyAlignment="1">
      <alignment horizontal="left" vertical="center" wrapText="1"/>
    </xf>
    <xf numFmtId="0" fontId="0" fillId="0" borderId="2" xfId="0" applyBorder="1" applyAlignment="1">
      <alignment vertical="center" wrapText="1"/>
    </xf>
    <xf numFmtId="0" fontId="0" fillId="0" borderId="0" xfId="0" applyAlignment="1">
      <alignment vertical="center" wrapText="1"/>
    </xf>
    <xf numFmtId="14" fontId="0" fillId="0" borderId="2" xfId="1" applyNumberFormat="1" applyFont="1" applyBorder="1"/>
    <xf numFmtId="44" fontId="0" fillId="0" borderId="2" xfId="0" applyNumberFormat="1" applyBorder="1"/>
    <xf numFmtId="0" fontId="29" fillId="0" borderId="0" xfId="0" applyFont="1"/>
    <xf numFmtId="0" fontId="14" fillId="0" borderId="2" xfId="0" applyFont="1" applyBorder="1"/>
    <xf numFmtId="44" fontId="29" fillId="0" borderId="2" xfId="1" applyFont="1" applyBorder="1"/>
    <xf numFmtId="0" fontId="29" fillId="0" borderId="2" xfId="0" applyFont="1" applyBorder="1"/>
    <xf numFmtId="164" fontId="14" fillId="0" borderId="2" xfId="0" applyNumberFormat="1" applyFont="1" applyBorder="1"/>
    <xf numFmtId="0" fontId="0" fillId="2" borderId="0" xfId="0" applyFill="1" applyProtection="1">
      <protection locked="0"/>
    </xf>
    <xf numFmtId="166" fontId="29" fillId="0" borderId="2" xfId="6" applyNumberFormat="1" applyFont="1" applyBorder="1" applyAlignment="1">
      <alignment horizontal="left"/>
    </xf>
    <xf numFmtId="0" fontId="29" fillId="0" borderId="2" xfId="6" applyFont="1" applyBorder="1"/>
    <xf numFmtId="168" fontId="29" fillId="0" borderId="2" xfId="6" applyNumberFormat="1" applyFont="1" applyBorder="1"/>
    <xf numFmtId="44" fontId="29" fillId="0" borderId="0" xfId="1" applyFont="1"/>
    <xf numFmtId="164" fontId="29" fillId="12" borderId="2" xfId="0" applyNumberFormat="1" applyFont="1" applyFill="1" applyBorder="1" applyAlignment="1">
      <alignment horizontal="right" vertical="center"/>
    </xf>
    <xf numFmtId="44" fontId="30" fillId="5" borderId="2" xfId="1" applyFont="1" applyFill="1" applyBorder="1"/>
    <xf numFmtId="0" fontId="5" fillId="0" borderId="2" xfId="0" applyFont="1" applyBorder="1" applyAlignment="1">
      <alignment vertical="center"/>
    </xf>
    <xf numFmtId="0" fontId="5" fillId="0" borderId="2" xfId="0" applyFont="1" applyBorder="1" applyAlignment="1">
      <alignment vertical="center" wrapText="1"/>
    </xf>
    <xf numFmtId="0" fontId="5" fillId="2" borderId="2" xfId="0" applyFont="1" applyFill="1" applyBorder="1" applyAlignment="1">
      <alignment vertical="center"/>
    </xf>
    <xf numFmtId="0" fontId="5" fillId="0" borderId="2" xfId="0" applyFont="1" applyBorder="1" applyAlignment="1">
      <alignment horizontal="left" vertical="center"/>
    </xf>
    <xf numFmtId="164" fontId="30" fillId="0" borderId="2" xfId="0" applyNumberFormat="1" applyFont="1" applyBorder="1"/>
    <xf numFmtId="0" fontId="30" fillId="0" borderId="2" xfId="0" applyFont="1" applyBorder="1"/>
    <xf numFmtId="0" fontId="29" fillId="2" borderId="2" xfId="0" applyFont="1" applyFill="1" applyBorder="1" applyAlignment="1">
      <alignment vertical="center" wrapText="1"/>
    </xf>
    <xf numFmtId="166" fontId="29" fillId="0" borderId="2" xfId="6" applyNumberFormat="1" applyFont="1" applyBorder="1"/>
    <xf numFmtId="0" fontId="29" fillId="0" borderId="2" xfId="0" applyFont="1" applyBorder="1" applyAlignment="1">
      <alignment wrapText="1"/>
    </xf>
    <xf numFmtId="164" fontId="29" fillId="2" borderId="2" xfId="6" applyNumberFormat="1" applyFont="1" applyFill="1" applyBorder="1" applyAlignment="1">
      <alignment horizontal="right" vertical="center"/>
    </xf>
    <xf numFmtId="0" fontId="31" fillId="0" borderId="2" xfId="5" applyFont="1" applyBorder="1"/>
    <xf numFmtId="164" fontId="29" fillId="0" borderId="2" xfId="0" applyNumberFormat="1" applyFont="1" applyBorder="1"/>
    <xf numFmtId="0" fontId="29" fillId="0" borderId="2" xfId="0" applyFont="1" applyBorder="1" applyAlignment="1">
      <alignment vertical="center"/>
    </xf>
    <xf numFmtId="0" fontId="29" fillId="2" borderId="2" xfId="0" applyFont="1" applyFill="1" applyBorder="1" applyAlignment="1">
      <alignment vertical="center"/>
    </xf>
    <xf numFmtId="0" fontId="29" fillId="0" borderId="2" xfId="0" applyFont="1" applyBorder="1" applyAlignment="1">
      <alignment vertical="center" wrapText="1"/>
    </xf>
    <xf numFmtId="164" fontId="29" fillId="0" borderId="0" xfId="0" applyNumberFormat="1" applyFont="1"/>
    <xf numFmtId="0" fontId="32" fillId="0" borderId="2" xfId="8" applyBorder="1"/>
    <xf numFmtId="0" fontId="0" fillId="2" borderId="0" xfId="0" applyFill="1" applyAlignment="1" applyProtection="1">
      <alignment horizontal="center"/>
      <protection locked="0"/>
    </xf>
    <xf numFmtId="164" fontId="0" fillId="3" borderId="8" xfId="0" applyNumberFormat="1" applyFill="1" applyBorder="1" applyAlignment="1" applyProtection="1">
      <alignment horizontal="left"/>
      <protection locked="0"/>
    </xf>
    <xf numFmtId="44" fontId="0" fillId="3" borderId="8" xfId="1" applyFont="1" applyFill="1" applyBorder="1" applyAlignment="1" applyProtection="1">
      <alignment horizontal="center"/>
      <protection locked="0"/>
    </xf>
    <xf numFmtId="0" fontId="0" fillId="8" borderId="0" xfId="0" applyFill="1" applyAlignment="1">
      <alignment horizontal="center" wrapText="1"/>
    </xf>
    <xf numFmtId="0" fontId="7" fillId="2" borderId="0" xfId="0" applyFont="1" applyFill="1" applyAlignment="1">
      <alignment horizontal="center" vertical="center" wrapText="1"/>
    </xf>
    <xf numFmtId="0" fontId="25" fillId="2" borderId="0" xfId="0" applyFont="1" applyFill="1" applyAlignment="1">
      <alignment horizontal="left" vertical="center" wrapText="1"/>
    </xf>
    <xf numFmtId="0" fontId="25" fillId="2" borderId="0" xfId="0" applyFont="1" applyFill="1" applyAlignment="1">
      <alignment horizontal="center" vertical="center"/>
    </xf>
    <xf numFmtId="0" fontId="11" fillId="2" borderId="1" xfId="0" applyFont="1" applyFill="1" applyBorder="1" applyAlignment="1">
      <alignment horizontal="center" vertical="top"/>
    </xf>
    <xf numFmtId="0" fontId="0" fillId="6" borderId="8" xfId="0" applyFill="1" applyBorder="1" applyAlignment="1" applyProtection="1">
      <alignment horizontal="left"/>
      <protection locked="0" hidden="1"/>
    </xf>
    <xf numFmtId="0" fontId="25" fillId="10" borderId="0" xfId="0" applyFont="1" applyFill="1" applyAlignment="1">
      <alignment horizontal="center" vertical="center"/>
    </xf>
    <xf numFmtId="0" fontId="0" fillId="2" borderId="5" xfId="0" applyFill="1" applyBorder="1" applyAlignment="1">
      <alignment horizontal="left"/>
    </xf>
    <xf numFmtId="0" fontId="0" fillId="2" borderId="4" xfId="0" applyFill="1" applyBorder="1" applyAlignment="1">
      <alignment horizontal="left"/>
    </xf>
    <xf numFmtId="0" fontId="0" fillId="2" borderId="1" xfId="0" applyFill="1" applyBorder="1" applyAlignment="1">
      <alignment horizontal="center"/>
    </xf>
    <xf numFmtId="0" fontId="0" fillId="4" borderId="1" xfId="0" applyFill="1" applyBorder="1" applyAlignment="1">
      <alignment horizontal="center"/>
    </xf>
    <xf numFmtId="0" fontId="0" fillId="8" borderId="9" xfId="0" applyFill="1" applyBorder="1" applyAlignment="1">
      <alignment horizontal="center" vertical="center"/>
    </xf>
    <xf numFmtId="0" fontId="0" fillId="8" borderId="6" xfId="0" applyFill="1" applyBorder="1" applyAlignment="1">
      <alignment horizontal="center" vertical="center"/>
    </xf>
    <xf numFmtId="0" fontId="0" fillId="8" borderId="7" xfId="0" applyFill="1" applyBorder="1" applyAlignment="1">
      <alignment horizontal="center" vertical="center"/>
    </xf>
    <xf numFmtId="0" fontId="0" fillId="8" borderId="10" xfId="0" applyFill="1" applyBorder="1" applyAlignment="1">
      <alignment horizontal="center" vertical="center"/>
    </xf>
    <xf numFmtId="0" fontId="0" fillId="8" borderId="1" xfId="0" applyFill="1" applyBorder="1" applyAlignment="1">
      <alignment horizontal="center" vertical="center"/>
    </xf>
    <xf numFmtId="0" fontId="0" fillId="8" borderId="11" xfId="0" applyFill="1" applyBorder="1" applyAlignment="1">
      <alignment horizontal="center" vertical="center"/>
    </xf>
    <xf numFmtId="0" fontId="0" fillId="8" borderId="3" xfId="0" applyFill="1" applyBorder="1" applyAlignment="1">
      <alignment horizontal="center" vertical="center"/>
    </xf>
    <xf numFmtId="0" fontId="0" fillId="8" borderId="8" xfId="0" applyFill="1" applyBorder="1" applyAlignment="1">
      <alignment horizontal="center" vertical="center"/>
    </xf>
    <xf numFmtId="0" fontId="0" fillId="8" borderId="12" xfId="0" applyFill="1" applyBorder="1" applyAlignment="1">
      <alignment horizontal="center" vertical="center"/>
    </xf>
    <xf numFmtId="0" fontId="0" fillId="2" borderId="5" xfId="0" applyFill="1" applyBorder="1" applyAlignment="1">
      <alignment horizontal="center" vertical="center"/>
    </xf>
    <xf numFmtId="0" fontId="0" fillId="2" borderId="4" xfId="0" applyFill="1" applyBorder="1" applyAlignment="1">
      <alignment horizontal="center" vertical="center"/>
    </xf>
    <xf numFmtId="0" fontId="9" fillId="2" borderId="5"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1" xfId="0" applyFont="1" applyFill="1" applyBorder="1" applyAlignment="1">
      <alignment horizontal="center" vertical="center"/>
    </xf>
    <xf numFmtId="0" fontId="0" fillId="2" borderId="5" xfId="0" applyFill="1" applyBorder="1" applyAlignment="1">
      <alignment horizontal="left" vertical="center"/>
    </xf>
    <xf numFmtId="0" fontId="0" fillId="2" borderId="4" xfId="0" applyFill="1" applyBorder="1" applyAlignment="1">
      <alignment horizontal="left" vertical="center"/>
    </xf>
    <xf numFmtId="44" fontId="0" fillId="3" borderId="2" xfId="1" applyFont="1" applyFill="1" applyBorder="1" applyAlignment="1" applyProtection="1">
      <alignment horizontal="left" vertical="center" wrapText="1"/>
      <protection locked="0"/>
    </xf>
    <xf numFmtId="44" fontId="0" fillId="3" borderId="2" xfId="1" applyFont="1" applyFill="1" applyBorder="1" applyAlignment="1" applyProtection="1">
      <alignment horizontal="center" vertical="center" wrapText="1"/>
      <protection locked="0"/>
    </xf>
    <xf numFmtId="0" fontId="0" fillId="2" borderId="0" xfId="0" applyFill="1" applyAlignment="1">
      <alignment horizontal="left" wrapText="1"/>
    </xf>
    <xf numFmtId="14" fontId="0" fillId="3" borderId="8" xfId="0" applyNumberFormat="1" applyFill="1" applyBorder="1" applyAlignment="1" applyProtection="1">
      <alignment horizontal="center"/>
      <protection locked="0"/>
    </xf>
    <xf numFmtId="0" fontId="0" fillId="3" borderId="5"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7" fillId="4" borderId="1" xfId="0" applyFont="1" applyFill="1" applyBorder="1" applyAlignment="1">
      <alignment horizontal="center"/>
    </xf>
    <xf numFmtId="0" fontId="0" fillId="0" borderId="8" xfId="0" applyBorder="1" applyAlignment="1">
      <alignment horizontal="left" wrapText="1"/>
    </xf>
    <xf numFmtId="0" fontId="0" fillId="9" borderId="9" xfId="0" applyFill="1" applyBorder="1" applyAlignment="1" applyProtection="1">
      <alignment horizontal="left" vertical="center" wrapText="1"/>
      <protection locked="0"/>
    </xf>
    <xf numFmtId="0" fontId="0" fillId="9" borderId="6" xfId="0" applyFill="1" applyBorder="1" applyAlignment="1" applyProtection="1">
      <alignment horizontal="left" vertical="center" wrapText="1"/>
      <protection locked="0"/>
    </xf>
    <xf numFmtId="0" fontId="0" fillId="9" borderId="7" xfId="0" applyFill="1" applyBorder="1" applyAlignment="1" applyProtection="1">
      <alignment horizontal="left" vertical="center" wrapText="1"/>
      <protection locked="0"/>
    </xf>
    <xf numFmtId="0" fontId="0" fillId="9" borderId="10" xfId="0" applyFill="1" applyBorder="1" applyAlignment="1" applyProtection="1">
      <alignment horizontal="left" vertical="center" wrapText="1"/>
      <protection locked="0"/>
    </xf>
    <xf numFmtId="0" fontId="0" fillId="9" borderId="1" xfId="0" applyFill="1" applyBorder="1" applyAlignment="1" applyProtection="1">
      <alignment horizontal="left" vertical="center" wrapText="1"/>
      <protection locked="0"/>
    </xf>
    <xf numFmtId="0" fontId="0" fillId="9" borderId="11" xfId="0" applyFill="1" applyBorder="1" applyAlignment="1" applyProtection="1">
      <alignment horizontal="left" vertical="center" wrapText="1"/>
      <protection locked="0"/>
    </xf>
    <xf numFmtId="0" fontId="0" fillId="9" borderId="3" xfId="0" applyFill="1" applyBorder="1" applyAlignment="1" applyProtection="1">
      <alignment horizontal="left" vertical="center" wrapText="1"/>
      <protection locked="0"/>
    </xf>
    <xf numFmtId="0" fontId="0" fillId="9" borderId="8" xfId="0" applyFill="1" applyBorder="1" applyAlignment="1" applyProtection="1">
      <alignment horizontal="left" vertical="center" wrapText="1"/>
      <protection locked="0"/>
    </xf>
    <xf numFmtId="0" fontId="0" fillId="9" borderId="12" xfId="0" applyFill="1" applyBorder="1" applyAlignment="1" applyProtection="1">
      <alignment horizontal="left" vertical="center" wrapText="1"/>
      <protection locked="0"/>
    </xf>
    <xf numFmtId="0" fontId="0" fillId="2" borderId="5" xfId="0" applyFill="1" applyBorder="1" applyAlignment="1">
      <alignment horizontal="center"/>
    </xf>
    <xf numFmtId="0" fontId="0" fillId="2" borderId="4" xfId="0" applyFill="1" applyBorder="1" applyAlignment="1">
      <alignment horizontal="center"/>
    </xf>
    <xf numFmtId="166" fontId="0" fillId="11" borderId="8" xfId="0" applyNumberFormat="1" applyFill="1" applyBorder="1" applyAlignment="1" applyProtection="1">
      <alignment horizontal="left"/>
      <protection locked="0" hidden="1"/>
    </xf>
    <xf numFmtId="0" fontId="16" fillId="11" borderId="8" xfId="5" applyFill="1" applyBorder="1" applyAlignment="1" applyProtection="1">
      <alignment horizontal="left"/>
      <protection locked="0" hidden="1"/>
    </xf>
    <xf numFmtId="0" fontId="0" fillId="11" borderId="8" xfId="0" applyFill="1" applyBorder="1" applyAlignment="1" applyProtection="1">
      <alignment horizontal="left"/>
      <protection locked="0" hidden="1"/>
    </xf>
    <xf numFmtId="0" fontId="0" fillId="3" borderId="8" xfId="0" applyFill="1" applyBorder="1" applyAlignment="1" applyProtection="1">
      <alignment horizontal="left"/>
      <protection locked="0"/>
    </xf>
    <xf numFmtId="166" fontId="0" fillId="3" borderId="8" xfId="0" applyNumberFormat="1" applyFill="1" applyBorder="1" applyAlignment="1" applyProtection="1">
      <alignment horizontal="left"/>
      <protection locked="0"/>
    </xf>
    <xf numFmtId="0" fontId="0" fillId="2" borderId="2" xfId="0" applyFill="1" applyBorder="1" applyAlignment="1">
      <alignment horizontal="center" vertical="center"/>
    </xf>
    <xf numFmtId="0" fontId="9" fillId="2" borderId="2" xfId="0" applyFont="1" applyFill="1" applyBorder="1" applyAlignment="1">
      <alignment horizontal="center" vertical="center"/>
    </xf>
    <xf numFmtId="0" fontId="0" fillId="3" borderId="2" xfId="0" applyFill="1" applyBorder="1" applyAlignment="1" applyProtection="1">
      <alignment horizontal="center"/>
      <protection locked="0"/>
    </xf>
    <xf numFmtId="0" fontId="16" fillId="3" borderId="8" xfId="5" applyFill="1" applyBorder="1" applyAlignment="1" applyProtection="1">
      <alignment horizontal="left"/>
      <protection locked="0"/>
    </xf>
    <xf numFmtId="164" fontId="10" fillId="2" borderId="10" xfId="0" applyNumberFormat="1" applyFont="1" applyFill="1" applyBorder="1" applyAlignment="1">
      <alignment horizontal="right" vertical="center"/>
    </xf>
    <xf numFmtId="164" fontId="10" fillId="2" borderId="11" xfId="0" applyNumberFormat="1" applyFont="1" applyFill="1" applyBorder="1" applyAlignment="1">
      <alignment horizontal="right" vertical="center"/>
    </xf>
    <xf numFmtId="0" fontId="9" fillId="2" borderId="3" xfId="0" applyFont="1" applyFill="1" applyBorder="1" applyAlignment="1">
      <alignment horizontal="center" vertical="center" wrapText="1"/>
    </xf>
    <xf numFmtId="0" fontId="9" fillId="2" borderId="12" xfId="0" applyFont="1" applyFill="1" applyBorder="1" applyAlignment="1">
      <alignment horizontal="center" vertical="center" wrapText="1"/>
    </xf>
    <xf numFmtId="44" fontId="0" fillId="2" borderId="9" xfId="1" applyFont="1" applyFill="1" applyBorder="1" applyAlignment="1">
      <alignment horizontal="center" vertical="center"/>
    </xf>
    <xf numFmtId="44" fontId="0" fillId="2" borderId="7" xfId="1" applyFont="1" applyFill="1" applyBorder="1" applyAlignment="1">
      <alignment horizontal="center" vertical="center"/>
    </xf>
    <xf numFmtId="0" fontId="15" fillId="2" borderId="0" xfId="0" applyFont="1" applyFill="1" applyAlignment="1" applyProtection="1">
      <alignment horizontal="center" vertical="center" wrapText="1"/>
      <protection hidden="1"/>
    </xf>
    <xf numFmtId="0" fontId="10" fillId="2" borderId="1" xfId="0" applyFont="1" applyFill="1" applyBorder="1" applyAlignment="1">
      <alignment horizontal="center" vertical="center"/>
    </xf>
    <xf numFmtId="0" fontId="9" fillId="0" borderId="1" xfId="0" applyFont="1" applyBorder="1" applyAlignment="1">
      <alignment horizontal="center"/>
    </xf>
    <xf numFmtId="0" fontId="0" fillId="2" borderId="2" xfId="0" applyFill="1" applyBorder="1" applyAlignment="1">
      <alignment horizontal="left" vertical="center"/>
    </xf>
    <xf numFmtId="0" fontId="0" fillId="3" borderId="8" xfId="0" applyFill="1" applyBorder="1" applyAlignment="1" applyProtection="1">
      <alignment horizontal="center"/>
      <protection locked="0"/>
    </xf>
    <xf numFmtId="0" fontId="9" fillId="2" borderId="2" xfId="0" applyFont="1" applyFill="1" applyBorder="1" applyAlignment="1">
      <alignment horizontal="center" vertical="center" wrapText="1"/>
    </xf>
    <xf numFmtId="167" fontId="6" fillId="3" borderId="2" xfId="1" applyNumberFormat="1" applyFont="1" applyFill="1" applyBorder="1" applyAlignment="1" applyProtection="1">
      <alignment horizontal="center" vertical="center" wrapText="1"/>
      <protection locked="0"/>
    </xf>
    <xf numFmtId="44" fontId="17" fillId="0" borderId="2" xfId="1" applyFont="1" applyFill="1" applyBorder="1" applyAlignment="1">
      <alignment horizontal="left" vertical="center" wrapText="1"/>
    </xf>
    <xf numFmtId="0" fontId="17" fillId="2" borderId="5" xfId="0" applyFont="1" applyFill="1" applyBorder="1" applyAlignment="1">
      <alignment horizontal="center" vertical="center"/>
    </xf>
    <xf numFmtId="0" fontId="17" fillId="2" borderId="4" xfId="0" applyFont="1" applyFill="1" applyBorder="1" applyAlignment="1">
      <alignment horizontal="center" vertical="center"/>
    </xf>
    <xf numFmtId="0" fontId="25" fillId="2" borderId="2" xfId="0" applyFont="1" applyFill="1" applyBorder="1" applyAlignment="1">
      <alignment horizontal="center" vertical="center"/>
    </xf>
    <xf numFmtId="0" fontId="0" fillId="2" borderId="2" xfId="0" applyFill="1" applyBorder="1" applyAlignment="1">
      <alignment horizontal="left"/>
    </xf>
    <xf numFmtId="44" fontId="0" fillId="3" borderId="5" xfId="1" applyFont="1" applyFill="1" applyBorder="1" applyAlignment="1" applyProtection="1">
      <alignment horizontal="center" vertical="center" wrapText="1"/>
      <protection locked="0"/>
    </xf>
    <xf numFmtId="44" fontId="0" fillId="3" borderId="4" xfId="1" applyFont="1" applyFill="1" applyBorder="1" applyAlignment="1" applyProtection="1">
      <alignment horizontal="center" vertical="center" wrapText="1"/>
      <protection locked="0"/>
    </xf>
    <xf numFmtId="0" fontId="0" fillId="2" borderId="2" xfId="0" applyFill="1" applyBorder="1" applyAlignment="1">
      <alignment vertical="center"/>
    </xf>
    <xf numFmtId="0" fontId="9" fillId="2" borderId="15" xfId="0" applyFont="1" applyFill="1" applyBorder="1" applyAlignment="1">
      <alignment horizontal="center" vertical="center"/>
    </xf>
    <xf numFmtId="167" fontId="6" fillId="3" borderId="5" xfId="1" applyNumberFormat="1" applyFont="1" applyFill="1" applyBorder="1" applyAlignment="1" applyProtection="1">
      <alignment horizontal="center" vertical="center" wrapText="1"/>
      <protection locked="0"/>
    </xf>
    <xf numFmtId="167" fontId="6" fillId="3" borderId="4" xfId="1" applyNumberFormat="1" applyFont="1" applyFill="1" applyBorder="1" applyAlignment="1" applyProtection="1">
      <alignment horizontal="center" vertical="center" wrapText="1"/>
      <protection locked="0"/>
    </xf>
    <xf numFmtId="44" fontId="9" fillId="2" borderId="5" xfId="1" applyFont="1" applyFill="1" applyBorder="1" applyAlignment="1">
      <alignment horizontal="center" vertical="center" wrapText="1"/>
    </xf>
    <xf numFmtId="44" fontId="9" fillId="2" borderId="4" xfId="1" applyFont="1" applyFill="1" applyBorder="1" applyAlignment="1">
      <alignment horizontal="center" vertical="center" wrapText="1"/>
    </xf>
    <xf numFmtId="44" fontId="6" fillId="0" borderId="5" xfId="1" applyFont="1" applyFill="1" applyBorder="1" applyAlignment="1">
      <alignment horizontal="center" vertical="center" wrapText="1"/>
    </xf>
    <xf numFmtId="44" fontId="6" fillId="0" borderId="4" xfId="1" applyFont="1" applyFill="1" applyBorder="1" applyAlignment="1">
      <alignment horizontal="center" vertical="center" wrapText="1"/>
    </xf>
    <xf numFmtId="167" fontId="6" fillId="3" borderId="5" xfId="1" applyNumberFormat="1" applyFont="1" applyFill="1" applyBorder="1" applyAlignment="1" applyProtection="1">
      <alignment horizontal="center" vertical="center"/>
      <protection locked="0"/>
    </xf>
    <xf numFmtId="167" fontId="6" fillId="3" borderId="4" xfId="1" applyNumberFormat="1" applyFont="1" applyFill="1" applyBorder="1" applyAlignment="1" applyProtection="1">
      <alignment horizontal="center" vertical="center"/>
      <protection locked="0"/>
    </xf>
    <xf numFmtId="0" fontId="0" fillId="2" borderId="2" xfId="0" applyFill="1" applyBorder="1" applyAlignment="1">
      <alignment horizontal="center"/>
    </xf>
    <xf numFmtId="0" fontId="9" fillId="0" borderId="0" xfId="0" applyFont="1" applyAlignment="1">
      <alignment horizontal="center"/>
    </xf>
    <xf numFmtId="0" fontId="0" fillId="2" borderId="0" xfId="0" applyFill="1" applyAlignment="1">
      <alignment horizontal="left"/>
    </xf>
    <xf numFmtId="0" fontId="0" fillId="3" borderId="2" xfId="0" applyFill="1" applyBorder="1" applyAlignment="1" applyProtection="1">
      <alignment horizontal="left" vertical="center" wrapText="1"/>
      <protection locked="0"/>
    </xf>
    <xf numFmtId="0" fontId="17" fillId="2" borderId="2" xfId="0" applyFont="1" applyFill="1" applyBorder="1" applyAlignment="1">
      <alignment vertical="center"/>
    </xf>
    <xf numFmtId="0" fontId="10" fillId="2" borderId="1" xfId="0" applyFont="1" applyFill="1" applyBorder="1" applyAlignment="1">
      <alignment horizontal="center" vertical="center" wrapText="1"/>
    </xf>
    <xf numFmtId="0" fontId="0" fillId="9" borderId="8" xfId="0" applyFill="1" applyBorder="1" applyAlignment="1" applyProtection="1">
      <alignment horizontal="center"/>
      <protection locked="0"/>
    </xf>
    <xf numFmtId="0" fontId="0" fillId="8" borderId="1" xfId="0" applyFill="1" applyBorder="1" applyAlignment="1">
      <alignment horizontal="center"/>
    </xf>
    <xf numFmtId="0" fontId="0" fillId="3" borderId="2" xfId="0" quotePrefix="1" applyFill="1" applyBorder="1" applyAlignment="1" applyProtection="1">
      <alignment horizontal="left" vertical="center" wrapText="1"/>
      <protection locked="0"/>
    </xf>
    <xf numFmtId="0" fontId="0" fillId="2" borderId="10" xfId="0" applyFill="1" applyBorder="1" applyAlignment="1">
      <alignment horizontal="left"/>
    </xf>
    <xf numFmtId="0" fontId="0" fillId="2" borderId="1" xfId="0" applyFill="1" applyBorder="1" applyAlignment="1">
      <alignment horizontal="left"/>
    </xf>
    <xf numFmtId="0" fontId="0" fillId="2" borderId="2" xfId="0" applyFill="1" applyBorder="1" applyAlignment="1">
      <alignment horizontal="left" vertical="center" wrapText="1"/>
    </xf>
    <xf numFmtId="0" fontId="0" fillId="2" borderId="14" xfId="0" applyFill="1" applyBorder="1" applyAlignment="1">
      <alignment horizontal="left" vertical="center"/>
    </xf>
    <xf numFmtId="0" fontId="0" fillId="2" borderId="5" xfId="0" applyFill="1" applyBorder="1" applyAlignment="1">
      <alignment horizontal="left" vertical="center" wrapText="1"/>
    </xf>
    <xf numFmtId="0" fontId="0" fillId="2" borderId="13" xfId="0" applyFill="1" applyBorder="1" applyAlignment="1">
      <alignment horizontal="left" vertical="center"/>
    </xf>
    <xf numFmtId="167" fontId="6" fillId="3" borderId="9" xfId="1" applyNumberFormat="1" applyFont="1" applyFill="1" applyBorder="1" applyAlignment="1" applyProtection="1">
      <alignment horizontal="center" vertical="center"/>
      <protection locked="0"/>
    </xf>
    <xf numFmtId="167" fontId="6" fillId="3" borderId="7" xfId="1" applyNumberFormat="1" applyFont="1" applyFill="1" applyBorder="1" applyAlignment="1" applyProtection="1">
      <alignment horizontal="center" vertical="center"/>
      <protection locked="0"/>
    </xf>
    <xf numFmtId="167" fontId="6" fillId="3" borderId="3" xfId="1" applyNumberFormat="1" applyFont="1" applyFill="1" applyBorder="1" applyAlignment="1" applyProtection="1">
      <alignment horizontal="center" vertical="center"/>
      <protection locked="0"/>
    </xf>
    <xf numFmtId="167" fontId="6" fillId="3" borderId="12" xfId="1" applyNumberFormat="1" applyFont="1" applyFill="1" applyBorder="1" applyAlignment="1" applyProtection="1">
      <alignment horizontal="center" vertical="center"/>
      <protection locked="0"/>
    </xf>
    <xf numFmtId="44" fontId="9" fillId="2" borderId="2" xfId="1" applyFont="1" applyFill="1" applyBorder="1" applyAlignment="1">
      <alignment horizontal="center" vertical="center"/>
    </xf>
    <xf numFmtId="0" fontId="0" fillId="3" borderId="9" xfId="0" applyFill="1" applyBorder="1" applyAlignment="1" applyProtection="1">
      <alignment horizontal="left" vertical="center"/>
      <protection locked="0"/>
    </xf>
    <xf numFmtId="0" fontId="0" fillId="3" borderId="6" xfId="0" applyFill="1" applyBorder="1" applyAlignment="1" applyProtection="1">
      <alignment horizontal="left" vertical="center"/>
      <protection locked="0"/>
    </xf>
    <xf numFmtId="0" fontId="0" fillId="3" borderId="7" xfId="0" applyFill="1" applyBorder="1" applyAlignment="1" applyProtection="1">
      <alignment horizontal="left" vertical="center"/>
      <protection locked="0"/>
    </xf>
    <xf numFmtId="0" fontId="0" fillId="3" borderId="10" xfId="0" applyFill="1" applyBorder="1" applyAlignment="1" applyProtection="1">
      <alignment horizontal="left" vertical="center"/>
      <protection locked="0"/>
    </xf>
    <xf numFmtId="0" fontId="0" fillId="3" borderId="1" xfId="0" applyFill="1" applyBorder="1" applyAlignment="1" applyProtection="1">
      <alignment horizontal="left" vertical="center"/>
      <protection locked="0"/>
    </xf>
    <xf numFmtId="0" fontId="0" fillId="3" borderId="11" xfId="0"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0" fillId="3" borderId="12" xfId="0" applyFill="1" applyBorder="1" applyAlignment="1" applyProtection="1">
      <alignment horizontal="left" vertical="center"/>
      <protection locked="0"/>
    </xf>
    <xf numFmtId="0" fontId="0" fillId="2" borderId="8" xfId="0" applyFill="1" applyBorder="1" applyAlignment="1">
      <alignment horizontal="center"/>
    </xf>
    <xf numFmtId="0" fontId="0" fillId="2" borderId="1" xfId="0" applyFill="1" applyBorder="1" applyAlignment="1">
      <alignment horizontal="left" wrapText="1"/>
    </xf>
    <xf numFmtId="0" fontId="0" fillId="2" borderId="5" xfId="0" applyFill="1" applyBorder="1" applyAlignment="1" applyProtection="1">
      <alignment horizontal="center"/>
      <protection hidden="1"/>
    </xf>
    <xf numFmtId="0" fontId="0" fillId="2" borderId="4" xfId="0" applyFill="1" applyBorder="1" applyAlignment="1" applyProtection="1">
      <alignment horizontal="center"/>
      <protection hidden="1"/>
    </xf>
    <xf numFmtId="0" fontId="0" fillId="0" borderId="0" xfId="0" applyAlignment="1">
      <alignment horizontal="left" vertical="center" wrapText="1"/>
    </xf>
    <xf numFmtId="0" fontId="23" fillId="2" borderId="2" xfId="0" applyFont="1" applyFill="1" applyBorder="1" applyAlignment="1" applyProtection="1">
      <alignment horizontal="center" vertical="center"/>
      <protection hidden="1"/>
    </xf>
    <xf numFmtId="0" fontId="22" fillId="2" borderId="1" xfId="0" applyFont="1" applyFill="1" applyBorder="1" applyAlignment="1" applyProtection="1">
      <alignment horizontal="center" vertical="center"/>
      <protection hidden="1"/>
    </xf>
    <xf numFmtId="0" fontId="27" fillId="2" borderId="1" xfId="0" applyFont="1" applyFill="1" applyBorder="1" applyAlignment="1">
      <alignment horizontal="center" vertical="center" wrapText="1"/>
    </xf>
    <xf numFmtId="0" fontId="27" fillId="2" borderId="11" xfId="0" applyFont="1" applyFill="1" applyBorder="1" applyAlignment="1">
      <alignment horizontal="center" vertical="center" wrapText="1"/>
    </xf>
    <xf numFmtId="44" fontId="9" fillId="2" borderId="5" xfId="1" applyFont="1" applyFill="1" applyBorder="1" applyAlignment="1">
      <alignment horizontal="center" vertical="center"/>
    </xf>
    <xf numFmtId="44" fontId="9" fillId="2" borderId="4" xfId="1" applyFont="1" applyFill="1" applyBorder="1" applyAlignment="1">
      <alignment horizontal="center" vertical="center"/>
    </xf>
    <xf numFmtId="0" fontId="9" fillId="2" borderId="13" xfId="0" applyFont="1" applyFill="1" applyBorder="1" applyAlignment="1">
      <alignment horizontal="center" vertical="center"/>
    </xf>
    <xf numFmtId="0" fontId="0" fillId="3" borderId="13"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3" borderId="9" xfId="0" applyFill="1" applyBorder="1" applyAlignment="1" applyProtection="1">
      <alignment horizontal="left" vertical="center" wrapText="1"/>
      <protection locked="0"/>
    </xf>
    <xf numFmtId="0" fontId="0" fillId="3" borderId="6"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0"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12" xfId="0" applyFill="1" applyBorder="1" applyAlignment="1" applyProtection="1">
      <alignment horizontal="left" vertical="center" wrapText="1"/>
      <protection locked="0"/>
    </xf>
    <xf numFmtId="0" fontId="0" fillId="2" borderId="1" xfId="0" applyFill="1" applyBorder="1" applyAlignment="1">
      <alignment horizontal="left" vertical="center" wrapText="1"/>
    </xf>
    <xf numFmtId="0" fontId="0" fillId="2" borderId="0" xfId="0" applyFill="1" applyAlignment="1">
      <alignment horizontal="center"/>
    </xf>
    <xf numFmtId="167" fontId="6" fillId="0" borderId="5" xfId="1" applyNumberFormat="1" applyFont="1" applyFill="1" applyBorder="1" applyAlignment="1" applyProtection="1">
      <alignment horizontal="center" vertical="center"/>
    </xf>
    <xf numFmtId="167" fontId="6" fillId="0" borderId="4" xfId="1" applyNumberFormat="1" applyFont="1" applyFill="1" applyBorder="1" applyAlignment="1" applyProtection="1">
      <alignment horizontal="center" vertical="center"/>
    </xf>
    <xf numFmtId="0" fontId="0" fillId="2" borderId="5" xfId="0" applyFill="1" applyBorder="1" applyAlignment="1">
      <alignment horizontal="center" vertical="center" wrapText="1"/>
    </xf>
    <xf numFmtId="0" fontId="0" fillId="2" borderId="13" xfId="0" applyFill="1" applyBorder="1" applyAlignment="1">
      <alignment horizontal="center" vertical="center"/>
    </xf>
    <xf numFmtId="0" fontId="0" fillId="3" borderId="5" xfId="0" applyFill="1" applyBorder="1" applyAlignment="1" applyProtection="1">
      <alignment horizontal="left" vertical="center"/>
      <protection locked="0"/>
    </xf>
    <xf numFmtId="0" fontId="0" fillId="3" borderId="5" xfId="0" applyFill="1" applyBorder="1" applyAlignment="1" applyProtection="1">
      <alignment horizontal="left" vertical="center" wrapText="1"/>
      <protection locked="0"/>
    </xf>
    <xf numFmtId="0" fontId="0" fillId="0" borderId="5" xfId="0" applyBorder="1" applyAlignment="1">
      <alignment horizontal="left" vertical="center" wrapText="1"/>
    </xf>
    <xf numFmtId="0" fontId="0" fillId="0" borderId="13" xfId="0" applyBorder="1" applyAlignment="1">
      <alignment horizontal="left" vertical="center"/>
    </xf>
    <xf numFmtId="0" fontId="0" fillId="0" borderId="4" xfId="0" applyBorder="1" applyAlignment="1">
      <alignment horizontal="left" vertical="center"/>
    </xf>
    <xf numFmtId="167" fontId="6" fillId="0" borderId="5" xfId="1" applyNumberFormat="1" applyFont="1" applyFill="1" applyBorder="1" applyAlignment="1" applyProtection="1">
      <alignment horizontal="center" vertical="center" wrapText="1"/>
    </xf>
    <xf numFmtId="167" fontId="6" fillId="0" borderId="4" xfId="1" applyNumberFormat="1" applyFont="1" applyFill="1" applyBorder="1" applyAlignment="1" applyProtection="1">
      <alignment horizontal="center" vertical="center" wrapText="1"/>
    </xf>
    <xf numFmtId="0" fontId="0" fillId="3" borderId="4" xfId="0" applyFill="1" applyBorder="1" applyAlignment="1" applyProtection="1">
      <alignment horizontal="left" vertical="center" wrapText="1"/>
      <protection locked="0"/>
    </xf>
    <xf numFmtId="0" fontId="15" fillId="2" borderId="1" xfId="0" applyFont="1" applyFill="1" applyBorder="1" applyAlignment="1" applyProtection="1">
      <alignment horizontal="center" vertical="center" wrapText="1"/>
      <protection hidden="1"/>
    </xf>
    <xf numFmtId="164" fontId="10" fillId="2" borderId="9" xfId="0" applyNumberFormat="1" applyFont="1" applyFill="1" applyBorder="1" applyAlignment="1">
      <alignment horizontal="right" vertical="center"/>
    </xf>
    <xf numFmtId="164" fontId="10" fillId="2" borderId="7" xfId="0" applyNumberFormat="1" applyFont="1" applyFill="1" applyBorder="1" applyAlignment="1">
      <alignment horizontal="right" vertical="center"/>
    </xf>
    <xf numFmtId="0" fontId="9" fillId="2" borderId="2" xfId="0" applyFont="1" applyFill="1" applyBorder="1" applyAlignment="1">
      <alignment horizontal="center"/>
    </xf>
    <xf numFmtId="0" fontId="6" fillId="0" borderId="2" xfId="6" applyBorder="1"/>
    <xf numFmtId="166" fontId="6" fillId="0" borderId="2" xfId="6" applyNumberFormat="1" applyBorder="1"/>
  </cellXfs>
  <cellStyles count="9">
    <cellStyle name="Excel Built-in Normal 3" xfId="8" xr:uid="{306F9327-EA55-4287-9318-49481BA84887}"/>
    <cellStyle name="Lien hypertexte" xfId="5" builtinId="8"/>
    <cellStyle name="Milliers 2" xfId="4" xr:uid="{00000000-0005-0000-0000-000001000000}"/>
    <cellStyle name="Monétaire" xfId="1" builtinId="4"/>
    <cellStyle name="Monétaire 2" xfId="7" xr:uid="{6BAE897A-4F23-4418-9B57-2B23D9FAD2E8}"/>
    <cellStyle name="Normal" xfId="0" builtinId="0"/>
    <cellStyle name="Normal 2" xfId="2" xr:uid="{00000000-0005-0000-0000-000004000000}"/>
    <cellStyle name="Normal 3" xfId="6" xr:uid="{E5AAE31A-8792-425F-BC21-A542699E6366}"/>
    <cellStyle name="Pourcentage 2" xfId="3" xr:uid="{00000000-0005-0000-0000-000005000000}"/>
  </cellStyles>
  <dxfs count="10">
    <dxf>
      <font>
        <color rgb="FF9C0006"/>
      </font>
      <fill>
        <patternFill>
          <bgColor rgb="FFFFC7CE"/>
        </patternFill>
      </fill>
    </dxf>
    <dxf>
      <font>
        <color rgb="FF9C0006"/>
      </font>
      <fill>
        <patternFill>
          <bgColor rgb="FFFFC7CE"/>
        </patternFill>
      </fill>
    </dxf>
    <dxf>
      <font>
        <color rgb="FFFF0000"/>
      </font>
      <fill>
        <patternFill patternType="none">
          <bgColor auto="1"/>
        </patternFill>
      </fill>
    </dxf>
    <dxf>
      <font>
        <color theme="0"/>
      </font>
      <fill>
        <patternFill>
          <bgColor theme="0"/>
        </patternFill>
      </fill>
      <border>
        <left/>
        <right/>
        <top/>
        <bottom/>
      </border>
    </dxf>
    <dxf>
      <font>
        <color auto="1"/>
      </font>
      <border>
        <left style="thin">
          <color auto="1"/>
        </left>
        <right style="thin">
          <color auto="1"/>
        </right>
        <top style="thin">
          <color auto="1"/>
        </top>
        <bottom style="thin">
          <color auto="1"/>
        </bottom>
      </border>
    </dxf>
    <dxf>
      <font>
        <strike val="0"/>
        <color auto="1"/>
      </font>
      <border>
        <left style="thin">
          <color auto="1"/>
        </left>
        <right style="thin">
          <color auto="1"/>
        </right>
        <top style="thin">
          <color auto="1"/>
        </top>
        <bottom style="thin">
          <color auto="1"/>
        </bottom>
      </border>
    </dxf>
    <dxf>
      <font>
        <color rgb="FFFF0000"/>
      </font>
      <fill>
        <patternFill patternType="none">
          <bgColor auto="1"/>
        </patternFill>
      </fill>
    </dxf>
    <dxf>
      <fill>
        <patternFill>
          <bgColor theme="4"/>
        </patternFill>
      </fill>
    </dxf>
    <dxf>
      <fill>
        <patternFill>
          <bgColor theme="7"/>
        </patternFill>
      </fill>
    </dxf>
    <dxf>
      <fill>
        <patternFill>
          <bgColor theme="5" tint="0.39994506668294322"/>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53340</xdr:rowOff>
    </xdr:from>
    <xdr:to>
      <xdr:col>0</xdr:col>
      <xdr:colOff>1554480</xdr:colOff>
      <xdr:row>1</xdr:row>
      <xdr:rowOff>426720</xdr:rowOff>
    </xdr:to>
    <xdr:pic>
      <xdr:nvPicPr>
        <xdr:cNvPr id="4" name="Picture">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a:stretch>
          <a:fillRect/>
        </a:stretch>
      </xdr:blipFill>
      <xdr:spPr>
        <a:xfrm>
          <a:off x="76200" y="53340"/>
          <a:ext cx="1478280" cy="838200"/>
        </a:xfrm>
        <a:prstGeom prst="rect">
          <a:avLst/>
        </a:prstGeom>
      </xdr:spPr>
    </xdr:pic>
    <xdr:clientData/>
  </xdr:twoCellAnchor>
  <xdr:twoCellAnchor>
    <xdr:from>
      <xdr:col>0</xdr:col>
      <xdr:colOff>409575</xdr:colOff>
      <xdr:row>28</xdr:row>
      <xdr:rowOff>133350</xdr:rowOff>
    </xdr:from>
    <xdr:to>
      <xdr:col>0</xdr:col>
      <xdr:colOff>821004</xdr:colOff>
      <xdr:row>30</xdr:row>
      <xdr:rowOff>116836</xdr:rowOff>
    </xdr:to>
    <xdr:pic>
      <xdr:nvPicPr>
        <xdr:cNvPr id="5" name="Picture">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2"/>
        <a:stretch>
          <a:fillRect/>
        </a:stretch>
      </xdr:blipFill>
      <xdr:spPr>
        <a:xfrm>
          <a:off x="409575" y="2095500"/>
          <a:ext cx="411429" cy="393061"/>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sophie.jolysarda@gmail.com" TargetMode="External"/><Relationship Id="rId1" Type="http://schemas.openxmlformats.org/officeDocument/2006/relationships/hyperlink" Target="mailto:sophie.jolysard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BC55"/>
  <sheetViews>
    <sheetView showGridLines="0" showRowColHeaders="0" tabSelected="1" zoomScaleNormal="100" zoomScaleSheetLayoutView="110" workbookViewId="0">
      <selection activeCell="B4" sqref="B4:H4"/>
    </sheetView>
  </sheetViews>
  <sheetFormatPr baseColWidth="10" defaultRowHeight="15" x14ac:dyDescent="0.25"/>
  <cols>
    <col min="1" max="1" width="25.7109375" style="1" bestFit="1" customWidth="1"/>
    <col min="2" max="10" width="11.5703125" style="1"/>
    <col min="11" max="11" width="11.42578125" style="1"/>
    <col min="12" max="12" width="11.42578125" style="64"/>
    <col min="13" max="13" width="13.28515625" style="64" bestFit="1" customWidth="1"/>
    <col min="14" max="55" width="11.42578125" style="64"/>
  </cols>
  <sheetData>
    <row r="1" spans="1:55" ht="36" x14ac:dyDescent="0.25">
      <c r="B1" s="2" t="s">
        <v>0</v>
      </c>
    </row>
    <row r="2" spans="1:55" ht="36" x14ac:dyDescent="0.25">
      <c r="B2" s="2" t="s">
        <v>706</v>
      </c>
    </row>
    <row r="3" spans="1:55" ht="15.6" customHeight="1" x14ac:dyDescent="0.25">
      <c r="A3" s="2"/>
    </row>
    <row r="4" spans="1:55" ht="18.75" x14ac:dyDescent="0.25">
      <c r="A4" s="15" t="s">
        <v>39</v>
      </c>
      <c r="B4" s="138"/>
      <c r="C4" s="138"/>
      <c r="D4" s="138"/>
      <c r="E4" s="138"/>
      <c r="F4" s="138"/>
      <c r="G4" s="138"/>
      <c r="H4" s="138"/>
      <c r="I4" s="6"/>
      <c r="J4" s="6"/>
    </row>
    <row r="5" spans="1:55" ht="5.45" customHeight="1" x14ac:dyDescent="0.25">
      <c r="A5" s="3"/>
      <c r="B5" s="7"/>
      <c r="C5" s="7"/>
      <c r="D5" s="7"/>
      <c r="E5" s="7"/>
      <c r="F5" s="7"/>
      <c r="G5" s="7"/>
      <c r="H5" s="7"/>
      <c r="I5" s="6"/>
      <c r="J5" s="6"/>
    </row>
    <row r="6" spans="1:55" s="1" customFormat="1" ht="18.75" x14ac:dyDescent="0.25">
      <c r="A6" s="3" t="s">
        <v>1</v>
      </c>
      <c r="B6" s="145" t="str">
        <f>IFERROR(VLOOKUP(B4,'Table assos'!A:C,3,0),"")</f>
        <v/>
      </c>
      <c r="C6" s="145"/>
      <c r="D6" s="145"/>
      <c r="E6" s="145"/>
      <c r="F6" s="145"/>
      <c r="G6" s="145"/>
      <c r="H6" s="145"/>
      <c r="L6" s="64"/>
      <c r="M6" s="64"/>
      <c r="N6" s="64"/>
      <c r="O6" s="64"/>
      <c r="P6" s="64"/>
      <c r="Q6" s="64"/>
      <c r="R6" s="64"/>
      <c r="S6" s="64"/>
      <c r="T6" s="64"/>
      <c r="U6" s="64"/>
      <c r="V6" s="64"/>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row>
    <row r="7" spans="1:55" ht="6" customHeight="1" x14ac:dyDescent="0.25"/>
    <row r="8" spans="1:55" ht="15" customHeight="1" x14ac:dyDescent="0.25">
      <c r="A8" s="141" t="s">
        <v>332</v>
      </c>
      <c r="B8" s="141"/>
      <c r="C8" s="141"/>
      <c r="D8" s="141"/>
      <c r="E8" s="141"/>
      <c r="F8" s="141"/>
      <c r="G8" s="141"/>
      <c r="H8" s="141"/>
      <c r="I8" s="141"/>
      <c r="J8" s="141"/>
      <c r="K8" s="141"/>
    </row>
    <row r="9" spans="1:55" x14ac:dyDescent="0.25">
      <c r="A9" s="141"/>
      <c r="B9" s="141"/>
      <c r="C9" s="141"/>
      <c r="D9" s="141"/>
      <c r="E9" s="141"/>
      <c r="F9" s="141"/>
      <c r="G9" s="141"/>
      <c r="H9" s="141"/>
      <c r="I9" s="141"/>
      <c r="J9" s="141"/>
      <c r="K9" s="141"/>
    </row>
    <row r="10" spans="1:55" x14ac:dyDescent="0.25">
      <c r="A10" s="141"/>
      <c r="B10" s="141"/>
      <c r="C10" s="141"/>
      <c r="D10" s="141"/>
      <c r="E10" s="141"/>
      <c r="F10" s="141"/>
      <c r="G10" s="141"/>
      <c r="H10" s="141"/>
      <c r="I10" s="141"/>
      <c r="J10" s="141"/>
      <c r="K10" s="141"/>
    </row>
    <row r="11" spans="1:55" ht="15.75" x14ac:dyDescent="0.25">
      <c r="A11" s="67"/>
      <c r="B11" s="67"/>
      <c r="C11" s="67"/>
      <c r="D11" s="67"/>
      <c r="E11" s="67"/>
      <c r="F11" s="67"/>
      <c r="G11" s="67"/>
      <c r="H11" s="67"/>
      <c r="I11" s="67"/>
      <c r="J11" s="67"/>
      <c r="K11" s="67"/>
    </row>
    <row r="12" spans="1:55" ht="15" customHeight="1" x14ac:dyDescent="0.25">
      <c r="A12" s="141" t="s">
        <v>294</v>
      </c>
      <c r="B12" s="142" t="s">
        <v>538</v>
      </c>
      <c r="C12" s="142"/>
      <c r="D12" s="142"/>
      <c r="E12" s="142"/>
      <c r="F12" s="142"/>
      <c r="G12" s="142"/>
      <c r="H12" s="142"/>
      <c r="I12" s="142"/>
      <c r="J12" s="142"/>
      <c r="K12" s="142"/>
    </row>
    <row r="13" spans="1:55" x14ac:dyDescent="0.25">
      <c r="A13" s="141"/>
      <c r="B13" s="142"/>
      <c r="C13" s="142"/>
      <c r="D13" s="142"/>
      <c r="E13" s="142"/>
      <c r="F13" s="142"/>
      <c r="G13" s="142"/>
      <c r="H13" s="142"/>
      <c r="I13" s="142"/>
      <c r="J13" s="142"/>
      <c r="K13" s="142"/>
    </row>
    <row r="14" spans="1:55" x14ac:dyDescent="0.25">
      <c r="A14" s="141"/>
      <c r="B14" s="142"/>
      <c r="C14" s="142"/>
      <c r="D14" s="142"/>
      <c r="E14" s="142"/>
      <c r="F14" s="142"/>
      <c r="G14" s="142"/>
      <c r="H14" s="142"/>
      <c r="I14" s="142"/>
      <c r="J14" s="142"/>
      <c r="K14" s="142"/>
    </row>
    <row r="15" spans="1:55" x14ac:dyDescent="0.25">
      <c r="A15" s="141"/>
      <c r="B15" s="142"/>
      <c r="C15" s="142"/>
      <c r="D15" s="142"/>
      <c r="E15" s="142"/>
      <c r="F15" s="142"/>
      <c r="G15" s="142"/>
      <c r="H15" s="142"/>
      <c r="I15" s="142"/>
      <c r="J15" s="142"/>
      <c r="K15" s="142"/>
    </row>
    <row r="16" spans="1:55" ht="15.75" x14ac:dyDescent="0.25">
      <c r="A16" s="70"/>
      <c r="B16" s="67"/>
      <c r="C16" s="67"/>
      <c r="D16" s="67"/>
      <c r="E16" s="67"/>
      <c r="F16" s="67"/>
      <c r="G16" s="67"/>
      <c r="H16" s="67"/>
      <c r="I16" s="67"/>
      <c r="J16" s="67"/>
      <c r="K16" s="67"/>
    </row>
    <row r="17" spans="1:19" ht="15.75" x14ac:dyDescent="0.25">
      <c r="A17" s="79" t="s">
        <v>40</v>
      </c>
      <c r="B17" s="139"/>
      <c r="C17" s="139"/>
    </row>
    <row r="19" spans="1:19" x14ac:dyDescent="0.25">
      <c r="B19" s="143" t="str">
        <f>IF(Montant_demandé&lt;0.01,"Merci de saisir un montant supérieur à zéro",IF(Montant_demandé&lt;350.1,"Merci de vous rendre sur l'onglet Etape 2 &lt; 350","Merci de vous rendre sur l'onglet Etape 2 &gt; 350"))</f>
        <v>Merci de saisir un montant supérieur à zéro</v>
      </c>
      <c r="C19" s="143"/>
      <c r="D19" s="143"/>
      <c r="E19" s="143"/>
      <c r="F19" s="143"/>
      <c r="G19" s="143"/>
      <c r="H19" s="143"/>
      <c r="I19" s="143"/>
      <c r="J19" s="143"/>
    </row>
    <row r="20" spans="1:19" x14ac:dyDescent="0.25">
      <c r="B20" s="143"/>
      <c r="C20" s="143"/>
      <c r="D20" s="143"/>
      <c r="E20" s="143"/>
      <c r="F20" s="143"/>
      <c r="G20" s="143"/>
      <c r="H20" s="143"/>
      <c r="I20" s="143"/>
      <c r="J20" s="143"/>
    </row>
    <row r="21" spans="1:19" x14ac:dyDescent="0.25">
      <c r="B21" s="113"/>
    </row>
    <row r="22" spans="1:19" x14ac:dyDescent="0.25">
      <c r="A22" s="141" t="s">
        <v>322</v>
      </c>
      <c r="B22" s="142" t="s">
        <v>539</v>
      </c>
      <c r="C22" s="142"/>
      <c r="D22" s="142"/>
      <c r="E22" s="142"/>
      <c r="F22" s="142"/>
      <c r="G22" s="142"/>
      <c r="H22" s="142"/>
      <c r="I22" s="142"/>
      <c r="J22" s="142"/>
      <c r="K22" s="142"/>
    </row>
    <row r="23" spans="1:19" x14ac:dyDescent="0.25">
      <c r="A23" s="141"/>
      <c r="B23" s="142"/>
      <c r="C23" s="142"/>
      <c r="D23" s="142"/>
      <c r="E23" s="142"/>
      <c r="F23" s="142"/>
      <c r="G23" s="142"/>
      <c r="H23" s="142"/>
      <c r="I23" s="142"/>
      <c r="J23" s="142"/>
      <c r="K23" s="142"/>
    </row>
    <row r="24" spans="1:19" ht="15" customHeight="1" x14ac:dyDescent="0.25">
      <c r="A24" s="141"/>
      <c r="B24" s="142"/>
      <c r="C24" s="142"/>
      <c r="D24" s="142"/>
      <c r="E24" s="142"/>
      <c r="F24" s="142"/>
      <c r="G24" s="142"/>
      <c r="H24" s="142"/>
      <c r="I24" s="142"/>
      <c r="J24" s="142"/>
      <c r="K24" s="142"/>
      <c r="M24" s="140"/>
      <c r="N24" s="140"/>
      <c r="O24" s="140"/>
      <c r="P24" s="140"/>
      <c r="Q24" s="140"/>
      <c r="R24" s="140"/>
      <c r="S24" s="140"/>
    </row>
    <row r="25" spans="1:19" x14ac:dyDescent="0.25">
      <c r="A25" s="141"/>
      <c r="B25" s="142"/>
      <c r="C25" s="142"/>
      <c r="D25" s="142"/>
      <c r="E25" s="142"/>
      <c r="F25" s="142"/>
      <c r="G25" s="142"/>
      <c r="H25" s="142"/>
      <c r="I25" s="142"/>
      <c r="J25" s="142"/>
      <c r="K25" s="142"/>
      <c r="M25" s="140"/>
      <c r="N25" s="140"/>
      <c r="O25" s="140"/>
      <c r="P25" s="140"/>
      <c r="Q25" s="140"/>
      <c r="R25" s="140"/>
      <c r="S25" s="140"/>
    </row>
    <row r="26" spans="1:19" x14ac:dyDescent="0.25">
      <c r="M26" s="140"/>
      <c r="N26" s="140"/>
      <c r="O26" s="140"/>
      <c r="P26" s="140"/>
      <c r="Q26" s="140"/>
      <c r="R26" s="140"/>
      <c r="S26" s="140"/>
    </row>
    <row r="27" spans="1:19" x14ac:dyDescent="0.25">
      <c r="B27" s="146" t="s">
        <v>295</v>
      </c>
      <c r="C27" s="146"/>
      <c r="D27" s="146"/>
      <c r="E27" s="146"/>
      <c r="F27" s="146"/>
      <c r="G27" s="146"/>
      <c r="H27" s="146"/>
      <c r="I27" s="146"/>
      <c r="J27" s="146"/>
    </row>
    <row r="28" spans="1:19" x14ac:dyDescent="0.25">
      <c r="B28" s="146"/>
      <c r="C28" s="146"/>
      <c r="D28" s="146"/>
      <c r="E28" s="146"/>
      <c r="F28" s="146"/>
      <c r="G28" s="146"/>
      <c r="H28" s="146"/>
      <c r="I28" s="146"/>
      <c r="J28" s="146"/>
    </row>
    <row r="30" spans="1:19" ht="18.75" x14ac:dyDescent="0.25">
      <c r="A30" s="144" t="s">
        <v>707</v>
      </c>
      <c r="B30" s="144"/>
      <c r="C30" s="144"/>
      <c r="D30" s="144"/>
      <c r="E30" s="144"/>
      <c r="F30" s="144"/>
      <c r="G30" s="144"/>
      <c r="H30" s="144"/>
      <c r="I30" s="144"/>
      <c r="J30" s="144"/>
    </row>
    <row r="32" spans="1:19" ht="15.75" x14ac:dyDescent="0.25">
      <c r="A32" s="11" t="s">
        <v>37</v>
      </c>
    </row>
    <row r="33" spans="1:1" ht="15.75" x14ac:dyDescent="0.25">
      <c r="A33" s="4"/>
    </row>
    <row r="34" spans="1:1" ht="15.75" x14ac:dyDescent="0.25">
      <c r="A34" s="5" t="s">
        <v>433</v>
      </c>
    </row>
    <row r="36" spans="1:1" ht="15.75" x14ac:dyDescent="0.25">
      <c r="A36" s="5" t="s">
        <v>5</v>
      </c>
    </row>
    <row r="38" spans="1:1" ht="15.75" x14ac:dyDescent="0.25">
      <c r="A38" s="5" t="s">
        <v>452</v>
      </c>
    </row>
    <row r="40" spans="1:1" ht="15.75" x14ac:dyDescent="0.25">
      <c r="A40" s="5" t="s">
        <v>443</v>
      </c>
    </row>
    <row r="42" spans="1:1" ht="15.75" x14ac:dyDescent="0.25">
      <c r="A42" s="5" t="s">
        <v>6</v>
      </c>
    </row>
    <row r="44" spans="1:1" ht="15.75" x14ac:dyDescent="0.25">
      <c r="A44" s="5" t="s">
        <v>435</v>
      </c>
    </row>
    <row r="46" spans="1:1" ht="15.75" x14ac:dyDescent="0.25">
      <c r="A46" s="5" t="s">
        <v>436</v>
      </c>
    </row>
    <row r="48" spans="1:1" ht="15.75" x14ac:dyDescent="0.25">
      <c r="A48" s="5" t="s">
        <v>437</v>
      </c>
    </row>
    <row r="50" spans="1:11" ht="15.75" x14ac:dyDescent="0.25">
      <c r="A50" s="5" t="s">
        <v>434</v>
      </c>
    </row>
    <row r="52" spans="1:11" ht="15.75" x14ac:dyDescent="0.25">
      <c r="A52" s="5" t="s">
        <v>7</v>
      </c>
    </row>
    <row r="55" spans="1:11" x14ac:dyDescent="0.25">
      <c r="A55" s="137"/>
      <c r="B55" s="137"/>
      <c r="C55" s="137"/>
      <c r="D55" s="137"/>
      <c r="E55" s="137"/>
      <c r="F55" s="137"/>
      <c r="G55" s="137"/>
      <c r="H55" s="137"/>
      <c r="I55" s="137"/>
      <c r="J55" s="137"/>
      <c r="K55" s="137"/>
    </row>
  </sheetData>
  <sheetProtection sheet="1" objects="1" scenarios="1" selectLockedCells="1"/>
  <mergeCells count="13">
    <mergeCell ref="A55:K55"/>
    <mergeCell ref="B4:H4"/>
    <mergeCell ref="B17:C17"/>
    <mergeCell ref="M24:S26"/>
    <mergeCell ref="A22:A25"/>
    <mergeCell ref="B22:K25"/>
    <mergeCell ref="B19:J20"/>
    <mergeCell ref="A30:J30"/>
    <mergeCell ref="A8:K10"/>
    <mergeCell ref="B12:K15"/>
    <mergeCell ref="A12:A15"/>
    <mergeCell ref="B6:H6"/>
    <mergeCell ref="B27:J28"/>
  </mergeCells>
  <conditionalFormatting sqref="B19">
    <cfRule type="expression" dxfId="9" priority="1">
      <formula>$B$19="Merci de saisir un montant supérieur à zéro"</formula>
    </cfRule>
    <cfRule type="expression" dxfId="8" priority="2">
      <formula>$B$19="Merci de vous rendre sur l'onglet Etape 2 &gt; 350"</formula>
    </cfRule>
    <cfRule type="expression" dxfId="7" priority="3">
      <formula>$B$19="Merci de vous rendre sur l'onglet Etape 2 &lt; 350"</formula>
    </cfRule>
  </conditionalFormatting>
  <dataValidations count="1">
    <dataValidation type="whole" allowBlank="1" showInputMessage="1" showErrorMessage="1" errorTitle="Erreur format" error="Le numéro de SIRET doit comporter 14 chiffres" sqref="B4:H4" xr:uid="{00000000-0002-0000-0000-000000000000}">
      <formula1>10000000000000</formula1>
      <formula2>99999999999999</formula2>
    </dataValidation>
  </dataValidations>
  <pageMargins left="0.7" right="0.7" top="0.75" bottom="0.75" header="0.3" footer="0.3"/>
  <pageSetup paperSize="9" scale="61"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theme="4"/>
  </sheetPr>
  <dimension ref="A1:DF123"/>
  <sheetViews>
    <sheetView showGridLines="0" showRowColHeaders="0" zoomScaleNormal="100" zoomScaleSheetLayoutView="110" workbookViewId="0">
      <selection activeCell="D10" sqref="D10:K10"/>
    </sheetView>
  </sheetViews>
  <sheetFormatPr baseColWidth="10" defaultRowHeight="15" x14ac:dyDescent="0.25"/>
  <cols>
    <col min="1" max="1" width="1.85546875" style="64" customWidth="1"/>
    <col min="2" max="2" width="2.7109375" style="1" customWidth="1"/>
    <col min="3" max="3" width="17.28515625" style="1" customWidth="1"/>
    <col min="4" max="4" width="11.5703125" style="1"/>
    <col min="5" max="6" width="18.7109375" style="1" customWidth="1"/>
    <col min="7" max="7" width="11.5703125" style="1"/>
    <col min="8" max="8" width="13.85546875" style="1" customWidth="1"/>
    <col min="9" max="9" width="23.85546875" style="1" customWidth="1"/>
    <col min="10" max="11" width="11.5703125" style="1"/>
    <col min="12" max="110" width="11.42578125" style="64"/>
  </cols>
  <sheetData>
    <row r="1" spans="1:13" ht="33.75" customHeight="1" x14ac:dyDescent="0.25">
      <c r="A1" s="74"/>
      <c r="B1" s="2"/>
      <c r="C1" s="2" t="str">
        <f>'Etape 1'!B2</f>
        <v>DEMANDE DE SUBVENTIONS 2026</v>
      </c>
      <c r="H1" s="203" t="s">
        <v>429</v>
      </c>
      <c r="I1" s="203"/>
      <c r="J1" s="203"/>
      <c r="K1" s="203"/>
      <c r="L1" s="74"/>
      <c r="M1" s="74"/>
    </row>
    <row r="2" spans="1:13" ht="4.5" customHeight="1" x14ac:dyDescent="0.25">
      <c r="A2" s="74"/>
      <c r="B2" s="2"/>
      <c r="C2" s="2"/>
      <c r="I2" s="16"/>
      <c r="J2" s="16"/>
      <c r="K2" s="16"/>
    </row>
    <row r="3" spans="1:13" ht="13.5" customHeight="1" x14ac:dyDescent="0.25">
      <c r="A3" s="74"/>
      <c r="C3" s="202" t="str" cm="1">
        <f t="array" ref="C3">IF('Etape 1'!B17:B17&gt;350,"Le montant demandé est supérieur à 350 €, merci de vous rendre sur l'onglet correspondant"," ")</f>
        <v xml:space="preserve"> </v>
      </c>
      <c r="D3" s="202"/>
      <c r="F3" s="45" t="s">
        <v>4</v>
      </c>
      <c r="G3" s="200">
        <f>Montant_demandé</f>
        <v>0</v>
      </c>
      <c r="H3" s="201"/>
      <c r="I3" s="6"/>
      <c r="J3" s="6"/>
      <c r="K3" s="6"/>
    </row>
    <row r="4" spans="1:13" ht="11.25" customHeight="1" x14ac:dyDescent="0.25">
      <c r="A4" s="74"/>
      <c r="C4" s="202"/>
      <c r="D4" s="202"/>
      <c r="F4" s="12" t="s">
        <v>2</v>
      </c>
      <c r="G4" s="196">
        <f>'Etape 1'!B4</f>
        <v>0</v>
      </c>
      <c r="H4" s="197"/>
      <c r="K4" s="6"/>
    </row>
    <row r="5" spans="1:13" ht="29.25" customHeight="1" x14ac:dyDescent="0.25">
      <c r="A5" s="74"/>
      <c r="C5" s="202"/>
      <c r="D5" s="202"/>
      <c r="F5" s="13" t="s">
        <v>3</v>
      </c>
      <c r="G5" s="198" t="str">
        <f>+'Etape 1'!B6</f>
        <v/>
      </c>
      <c r="H5" s="199"/>
      <c r="K5" s="6"/>
    </row>
    <row r="6" spans="1:13" ht="6" customHeight="1" x14ac:dyDescent="0.25">
      <c r="A6" s="74"/>
      <c r="I6" s="6"/>
      <c r="J6" s="8"/>
      <c r="K6" s="8"/>
    </row>
    <row r="7" spans="1:13" ht="0.75" customHeight="1" x14ac:dyDescent="0.25">
      <c r="A7" s="74"/>
      <c r="B7" s="6"/>
      <c r="C7" s="6"/>
      <c r="D7" s="6"/>
      <c r="E7" s="6"/>
      <c r="F7" s="6"/>
      <c r="G7" s="6"/>
      <c r="H7" s="6"/>
      <c r="I7" s="6"/>
      <c r="J7" s="8"/>
      <c r="K7" s="8"/>
    </row>
    <row r="8" spans="1:13" ht="15.75" x14ac:dyDescent="0.25">
      <c r="A8" s="74"/>
      <c r="B8" s="174" t="s">
        <v>15</v>
      </c>
      <c r="C8" s="174"/>
      <c r="D8" s="174"/>
      <c r="E8" s="174"/>
      <c r="F8" s="174"/>
      <c r="G8" s="174"/>
      <c r="H8" s="174"/>
      <c r="I8" s="174"/>
      <c r="J8" s="174"/>
      <c r="K8" s="174"/>
    </row>
    <row r="9" spans="1:13" ht="6" customHeight="1" x14ac:dyDescent="0.25">
      <c r="A9" s="74"/>
      <c r="B9" s="6"/>
      <c r="C9" s="6"/>
      <c r="D9" s="6"/>
      <c r="E9" s="6"/>
      <c r="F9" s="6"/>
      <c r="G9" s="6"/>
      <c r="H9" s="6"/>
      <c r="I9" s="6"/>
      <c r="J9" s="6"/>
      <c r="K9" s="6"/>
    </row>
    <row r="10" spans="1:13" x14ac:dyDescent="0.25">
      <c r="A10" s="74"/>
      <c r="B10" s="6"/>
      <c r="C10" s="6" t="s">
        <v>8</v>
      </c>
      <c r="D10" s="145" t="str">
        <f>IFERROR(VLOOKUP(G4,'Table assos'!A:D,4,0),"")</f>
        <v/>
      </c>
      <c r="E10" s="145"/>
      <c r="F10" s="145"/>
      <c r="G10" s="145"/>
      <c r="H10" s="145"/>
      <c r="I10" s="145"/>
      <c r="J10" s="145"/>
      <c r="K10" s="145"/>
    </row>
    <row r="11" spans="1:13" ht="4.9000000000000004" customHeight="1" x14ac:dyDescent="0.25">
      <c r="A11" s="74"/>
      <c r="B11" s="6"/>
      <c r="C11" s="6"/>
      <c r="D11" s="6"/>
      <c r="E11" s="6"/>
      <c r="F11" s="6"/>
      <c r="G11" s="6"/>
      <c r="H11" s="6"/>
      <c r="I11" s="6"/>
      <c r="J11" s="6"/>
      <c r="K11" s="6"/>
    </row>
    <row r="12" spans="1:13" x14ac:dyDescent="0.25">
      <c r="A12" s="74"/>
      <c r="B12" s="6"/>
      <c r="C12" s="6" t="s">
        <v>9</v>
      </c>
      <c r="D12" s="145" t="str">
        <f>IFERROR(VLOOKUP(G4,'Table assos'!A:E,5,0),"")</f>
        <v/>
      </c>
      <c r="E12" s="145"/>
      <c r="F12" s="6"/>
      <c r="G12" s="6" t="s">
        <v>10</v>
      </c>
      <c r="H12" s="145" t="str">
        <f>IFERROR(VLOOKUP(G4,'Table assos'!A:F,6,0),"")</f>
        <v/>
      </c>
      <c r="I12" s="145"/>
      <c r="J12" s="145"/>
      <c r="K12" s="145"/>
    </row>
    <row r="13" spans="1:13" ht="4.9000000000000004" customHeight="1" x14ac:dyDescent="0.25">
      <c r="A13" s="74"/>
      <c r="B13" s="6"/>
      <c r="C13" s="6"/>
      <c r="D13" s="6"/>
      <c r="E13" s="6"/>
      <c r="F13" s="6"/>
      <c r="G13" s="6"/>
      <c r="H13" s="6"/>
      <c r="I13" s="6"/>
      <c r="J13" s="6"/>
      <c r="K13" s="6"/>
    </row>
    <row r="14" spans="1:13" x14ac:dyDescent="0.25">
      <c r="A14" s="74"/>
      <c r="B14" s="6"/>
      <c r="C14" s="6" t="s">
        <v>11</v>
      </c>
      <c r="D14" s="188" t="str">
        <f>IFERROR(VLOOKUP(G4,'Table assos'!A:G,7,0),"")</f>
        <v/>
      </c>
      <c r="E14" s="189"/>
      <c r="F14" s="189"/>
      <c r="G14" s="189"/>
      <c r="H14" s="189"/>
      <c r="I14" s="189"/>
      <c r="J14" s="189"/>
      <c r="K14" s="189"/>
    </row>
    <row r="15" spans="1:13" ht="5.25" customHeight="1" x14ac:dyDescent="0.25">
      <c r="A15" s="74"/>
      <c r="B15" s="6"/>
      <c r="C15" s="6"/>
      <c r="D15" s="6"/>
      <c r="E15" s="6"/>
      <c r="F15" s="6"/>
      <c r="G15" s="6"/>
      <c r="H15" s="6"/>
      <c r="I15" s="6"/>
      <c r="J15" s="6"/>
      <c r="K15" s="6"/>
    </row>
    <row r="16" spans="1:13" x14ac:dyDescent="0.25">
      <c r="A16" s="74"/>
      <c r="B16" s="6"/>
      <c r="C16" s="6" t="s">
        <v>17</v>
      </c>
      <c r="D16" s="6"/>
      <c r="E16" s="6"/>
      <c r="F16" s="6"/>
      <c r="G16" s="6"/>
      <c r="H16" s="6"/>
      <c r="I16" s="6"/>
      <c r="J16" s="6"/>
      <c r="K16" s="6"/>
    </row>
    <row r="17" spans="1:15" x14ac:dyDescent="0.25">
      <c r="A17" s="74"/>
      <c r="B17" s="6"/>
      <c r="C17" s="6" t="s">
        <v>12</v>
      </c>
      <c r="D17" s="189" t="str">
        <f>IFERROR(VLOOKUP($G$4,'Table assos'!A:H,8,0),"")</f>
        <v/>
      </c>
      <c r="E17" s="189"/>
      <c r="F17" s="189"/>
      <c r="G17" s="189"/>
      <c r="H17" s="189"/>
      <c r="I17" s="189"/>
      <c r="J17" s="189"/>
      <c r="K17" s="189"/>
    </row>
    <row r="18" spans="1:15" ht="3.6" customHeight="1" x14ac:dyDescent="0.25">
      <c r="A18" s="74"/>
      <c r="B18" s="6"/>
      <c r="C18" s="6"/>
      <c r="D18" s="6"/>
      <c r="E18" s="6"/>
      <c r="F18" s="6"/>
      <c r="G18" s="6"/>
      <c r="H18" s="6"/>
      <c r="I18" s="6"/>
      <c r="J18" s="6"/>
      <c r="K18" s="6"/>
    </row>
    <row r="19" spans="1:15" x14ac:dyDescent="0.25">
      <c r="A19" s="74"/>
      <c r="B19" s="6"/>
      <c r="C19" s="6" t="s">
        <v>13</v>
      </c>
      <c r="D19" s="189" t="str">
        <f>IFERROR(VLOOKUP($G$4,'Table assos'!A:I,9,0),"")</f>
        <v/>
      </c>
      <c r="E19" s="189"/>
      <c r="F19" s="189"/>
      <c r="G19" s="189"/>
      <c r="H19" s="189"/>
      <c r="I19" s="189"/>
      <c r="J19" s="189"/>
      <c r="K19" s="189"/>
    </row>
    <row r="20" spans="1:15" ht="3.6" customHeight="1" x14ac:dyDescent="0.25">
      <c r="A20" s="74"/>
      <c r="B20" s="6"/>
      <c r="C20" s="6"/>
      <c r="D20" s="6"/>
      <c r="E20" s="6"/>
      <c r="F20" s="6"/>
      <c r="G20" s="6"/>
      <c r="H20" s="6"/>
      <c r="I20" s="6"/>
      <c r="J20" s="6"/>
      <c r="K20" s="6"/>
    </row>
    <row r="21" spans="1:15" x14ac:dyDescent="0.25">
      <c r="A21" s="74"/>
      <c r="B21" s="6"/>
      <c r="C21" s="6" t="s">
        <v>14</v>
      </c>
      <c r="D21" s="189" t="str">
        <f>IFERROR(VLOOKUP($G$4,'Table assos'!A:J,10,0),"")</f>
        <v/>
      </c>
      <c r="E21" s="189"/>
      <c r="F21" s="189"/>
      <c r="G21" s="189"/>
      <c r="H21" s="189"/>
      <c r="I21" s="189"/>
      <c r="J21" s="189"/>
      <c r="K21" s="189"/>
      <c r="O21" s="74"/>
    </row>
    <row r="22" spans="1:15" ht="4.9000000000000004" customHeight="1" x14ac:dyDescent="0.25">
      <c r="A22" s="74"/>
      <c r="B22" s="6"/>
      <c r="C22" s="6"/>
      <c r="D22" s="6"/>
      <c r="E22" s="6"/>
      <c r="F22" s="6"/>
      <c r="G22" s="6"/>
      <c r="H22" s="6"/>
      <c r="I22" s="6"/>
      <c r="J22" s="6"/>
      <c r="K22" s="6"/>
    </row>
    <row r="23" spans="1:15" x14ac:dyDescent="0.25">
      <c r="A23" s="74"/>
      <c r="B23" s="6"/>
      <c r="C23" s="6" t="s">
        <v>16</v>
      </c>
      <c r="D23" s="187" t="str">
        <f>IFERROR(VLOOKUP($G$4,'Table assos'!A:K,11,0),"")</f>
        <v/>
      </c>
      <c r="E23" s="187"/>
      <c r="F23" s="187"/>
      <c r="G23" s="187"/>
      <c r="H23" s="187"/>
      <c r="I23" s="187"/>
      <c r="J23" s="187"/>
      <c r="K23" s="187"/>
    </row>
    <row r="24" spans="1:15" ht="3.6" customHeight="1" x14ac:dyDescent="0.25">
      <c r="A24" s="74"/>
      <c r="B24" s="6"/>
      <c r="C24" s="6"/>
      <c r="D24" s="6"/>
      <c r="E24" s="6"/>
      <c r="F24" s="6"/>
      <c r="G24" s="6"/>
      <c r="H24" s="6"/>
      <c r="I24" s="6"/>
      <c r="J24" s="6"/>
      <c r="K24" s="6"/>
    </row>
    <row r="25" spans="1:15" x14ac:dyDescent="0.25">
      <c r="A25" s="74"/>
      <c r="B25" s="6"/>
      <c r="C25" s="6" t="s">
        <v>11</v>
      </c>
      <c r="D25" s="188" t="str">
        <f>IFERROR(VLOOKUP($G$4,'Table assos'!A:L,12,0),"")</f>
        <v/>
      </c>
      <c r="E25" s="189"/>
      <c r="F25" s="189"/>
      <c r="G25" s="189"/>
      <c r="H25" s="189"/>
      <c r="I25" s="189"/>
      <c r="J25" s="189"/>
      <c r="K25" s="189"/>
    </row>
    <row r="26" spans="1:15" ht="5.25" customHeight="1" x14ac:dyDescent="0.25">
      <c r="A26" s="74"/>
      <c r="B26" s="6"/>
      <c r="C26" s="6"/>
      <c r="D26" s="6"/>
      <c r="E26" s="6"/>
      <c r="F26" s="6"/>
      <c r="G26" s="6"/>
      <c r="H26" s="6"/>
      <c r="I26" s="6"/>
      <c r="J26" s="6"/>
      <c r="K26" s="6"/>
    </row>
    <row r="27" spans="1:15" x14ac:dyDescent="0.25">
      <c r="A27" s="74"/>
      <c r="B27" s="6"/>
      <c r="C27" s="6" t="s">
        <v>18</v>
      </c>
      <c r="D27" s="6"/>
      <c r="E27" s="6"/>
      <c r="F27" s="6"/>
      <c r="G27" s="6"/>
      <c r="H27" s="6"/>
      <c r="I27" s="6"/>
      <c r="J27" s="6"/>
      <c r="K27" s="6"/>
    </row>
    <row r="28" spans="1:15" x14ac:dyDescent="0.25">
      <c r="A28" s="74"/>
      <c r="B28" s="6"/>
      <c r="C28" s="6" t="s">
        <v>19</v>
      </c>
      <c r="D28" s="190"/>
      <c r="E28" s="190"/>
      <c r="F28" s="190"/>
      <c r="G28" s="190"/>
      <c r="H28" s="190"/>
      <c r="I28" s="190"/>
      <c r="J28" s="190"/>
      <c r="K28" s="190"/>
    </row>
    <row r="29" spans="1:15" ht="4.1500000000000004" customHeight="1" x14ac:dyDescent="0.25">
      <c r="A29" s="74"/>
      <c r="B29" s="6"/>
      <c r="C29" s="6"/>
      <c r="D29" s="6"/>
      <c r="E29" s="6"/>
      <c r="F29" s="6"/>
      <c r="G29" s="6"/>
      <c r="H29" s="6"/>
      <c r="I29" s="6"/>
      <c r="J29" s="6"/>
      <c r="K29" s="6"/>
    </row>
    <row r="30" spans="1:15" x14ac:dyDescent="0.25">
      <c r="A30" s="74"/>
      <c r="B30" s="6"/>
      <c r="C30" s="6" t="s">
        <v>16</v>
      </c>
      <c r="D30" s="191"/>
      <c r="E30" s="191"/>
      <c r="F30" s="191"/>
      <c r="G30" s="191"/>
      <c r="H30" s="191"/>
      <c r="I30" s="191"/>
      <c r="J30" s="191"/>
      <c r="K30" s="191"/>
    </row>
    <row r="31" spans="1:15" ht="4.9000000000000004" customHeight="1" x14ac:dyDescent="0.25">
      <c r="A31" s="74"/>
      <c r="B31" s="6"/>
      <c r="C31" s="6"/>
      <c r="D31" s="6"/>
      <c r="E31" s="6"/>
      <c r="F31" s="6"/>
      <c r="G31" s="6"/>
      <c r="H31" s="6"/>
      <c r="I31" s="6"/>
      <c r="J31" s="6"/>
      <c r="K31" s="6"/>
    </row>
    <row r="32" spans="1:15" x14ac:dyDescent="0.25">
      <c r="A32" s="74"/>
      <c r="B32" s="6"/>
      <c r="C32" s="6" t="s">
        <v>11</v>
      </c>
      <c r="D32" s="195"/>
      <c r="E32" s="190"/>
      <c r="F32" s="190"/>
      <c r="G32" s="190"/>
      <c r="H32" s="190"/>
      <c r="I32" s="190"/>
      <c r="J32" s="190"/>
      <c r="K32" s="190"/>
    </row>
    <row r="33" spans="1:11" ht="5.25" customHeight="1" x14ac:dyDescent="0.25">
      <c r="A33" s="74"/>
      <c r="B33" s="6"/>
      <c r="C33" s="6"/>
      <c r="D33" s="6"/>
      <c r="E33" s="6"/>
      <c r="F33" s="6"/>
      <c r="G33" s="6"/>
      <c r="H33" s="6"/>
      <c r="I33" s="6"/>
      <c r="J33" s="6"/>
      <c r="K33" s="6"/>
    </row>
    <row r="34" spans="1:11" ht="15.75" x14ac:dyDescent="0.25">
      <c r="A34" s="74"/>
      <c r="B34" s="174" t="s">
        <v>273</v>
      </c>
      <c r="C34" s="174"/>
      <c r="D34" s="174"/>
      <c r="E34" s="174"/>
      <c r="F34" s="174"/>
      <c r="G34" s="174"/>
      <c r="H34" s="174"/>
      <c r="I34" s="174"/>
      <c r="J34" s="174"/>
      <c r="K34" s="174"/>
    </row>
    <row r="35" spans="1:11" ht="7.15" customHeight="1" x14ac:dyDescent="0.25">
      <c r="A35" s="74"/>
      <c r="B35" s="6"/>
      <c r="C35" s="60"/>
      <c r="D35" s="60"/>
      <c r="E35" s="60"/>
      <c r="F35" s="60"/>
      <c r="G35" s="60"/>
      <c r="H35" s="60"/>
      <c r="I35" s="60"/>
      <c r="J35" s="60"/>
      <c r="K35" s="60"/>
    </row>
    <row r="36" spans="1:11" ht="15" customHeight="1" x14ac:dyDescent="0.25">
      <c r="A36" s="74"/>
      <c r="B36" s="6"/>
      <c r="C36" s="193" t="s">
        <v>21</v>
      </c>
      <c r="D36" s="193"/>
      <c r="E36" s="193" t="s">
        <v>708</v>
      </c>
      <c r="F36" s="193"/>
      <c r="G36" s="6"/>
      <c r="H36" s="193" t="s">
        <v>26</v>
      </c>
      <c r="I36" s="193"/>
      <c r="J36" s="193" t="s">
        <v>604</v>
      </c>
      <c r="K36" s="207" t="s">
        <v>709</v>
      </c>
    </row>
    <row r="37" spans="1:11" x14ac:dyDescent="0.25">
      <c r="A37" s="74"/>
      <c r="B37" s="6"/>
      <c r="C37" s="193"/>
      <c r="D37" s="193"/>
      <c r="E37" s="193"/>
      <c r="F37" s="193"/>
      <c r="G37" s="6"/>
      <c r="H37" s="193"/>
      <c r="I37" s="193"/>
      <c r="J37" s="193"/>
      <c r="K37" s="207"/>
    </row>
    <row r="38" spans="1:11" x14ac:dyDescent="0.25">
      <c r="A38" s="74"/>
      <c r="B38" s="6"/>
      <c r="C38" s="213" t="s">
        <v>25</v>
      </c>
      <c r="D38" s="213"/>
      <c r="E38" s="194"/>
      <c r="F38" s="194"/>
      <c r="G38" s="6"/>
      <c r="H38" s="192" t="s">
        <v>446</v>
      </c>
      <c r="I38" s="89" t="s">
        <v>444</v>
      </c>
      <c r="J38" s="88"/>
      <c r="K38" s="88"/>
    </row>
    <row r="39" spans="1:11" x14ac:dyDescent="0.25">
      <c r="A39" s="74"/>
      <c r="B39" s="6"/>
      <c r="C39" s="185" t="s">
        <v>20</v>
      </c>
      <c r="D39" s="186"/>
      <c r="E39" s="172"/>
      <c r="F39" s="173"/>
      <c r="G39" s="6"/>
      <c r="H39" s="192"/>
      <c r="I39" s="91" t="s">
        <v>23</v>
      </c>
      <c r="J39" s="93"/>
      <c r="K39" s="93"/>
    </row>
    <row r="40" spans="1:11" x14ac:dyDescent="0.25">
      <c r="A40" s="74"/>
      <c r="B40" s="6"/>
      <c r="C40" s="185" t="s">
        <v>307</v>
      </c>
      <c r="D40" s="186"/>
      <c r="E40" s="172"/>
      <c r="F40" s="173"/>
      <c r="G40" s="6"/>
      <c r="H40" s="192"/>
      <c r="I40" s="90" t="s">
        <v>24</v>
      </c>
      <c r="J40" s="92"/>
      <c r="K40" s="92"/>
    </row>
    <row r="41" spans="1:11" x14ac:dyDescent="0.25">
      <c r="A41" s="74"/>
      <c r="B41" s="6"/>
      <c r="C41" s="185" t="s">
        <v>172</v>
      </c>
      <c r="D41" s="186"/>
      <c r="E41" s="172"/>
      <c r="F41" s="173"/>
      <c r="G41" s="6"/>
      <c r="H41" s="212" t="s">
        <v>447</v>
      </c>
      <c r="I41" s="89" t="s">
        <v>444</v>
      </c>
      <c r="J41" s="88"/>
      <c r="K41" s="88"/>
    </row>
    <row r="42" spans="1:11" x14ac:dyDescent="0.25">
      <c r="A42" s="74"/>
      <c r="B42" s="6"/>
      <c r="C42" s="81" t="s">
        <v>431</v>
      </c>
      <c r="D42" s="81"/>
      <c r="E42" s="172"/>
      <c r="F42" s="173"/>
      <c r="G42" s="6"/>
      <c r="H42" s="212"/>
      <c r="I42" s="91" t="s">
        <v>23</v>
      </c>
      <c r="J42" s="93"/>
      <c r="K42" s="93"/>
    </row>
    <row r="43" spans="1:11" x14ac:dyDescent="0.25">
      <c r="A43" s="74"/>
      <c r="B43" s="6"/>
      <c r="C43" s="81" t="s">
        <v>432</v>
      </c>
      <c r="D43" s="81"/>
      <c r="E43" s="185" t="str">
        <f>IF(E38="","",E38-E41-E42)</f>
        <v/>
      </c>
      <c r="F43" s="186"/>
      <c r="G43" s="6"/>
      <c r="H43" s="212"/>
      <c r="I43" s="95" t="s">
        <v>24</v>
      </c>
      <c r="J43" s="93"/>
      <c r="K43" s="96"/>
    </row>
    <row r="44" spans="1:11" x14ac:dyDescent="0.25">
      <c r="A44" s="74"/>
      <c r="B44" s="6"/>
      <c r="C44" s="147" t="s">
        <v>23</v>
      </c>
      <c r="D44" s="148"/>
      <c r="E44" s="172"/>
      <c r="F44" s="173"/>
      <c r="G44" s="6"/>
      <c r="H44" s="212"/>
      <c r="I44" s="95" t="s">
        <v>527</v>
      </c>
      <c r="J44" s="93"/>
      <c r="K44" s="93"/>
    </row>
    <row r="45" spans="1:11" x14ac:dyDescent="0.25">
      <c r="A45" s="74"/>
      <c r="B45" s="6"/>
      <c r="C45" s="147" t="s">
        <v>24</v>
      </c>
      <c r="D45" s="148"/>
      <c r="E45" s="172"/>
      <c r="F45" s="173"/>
      <c r="G45" s="6"/>
      <c r="H45" s="212"/>
      <c r="I45" s="94" t="s">
        <v>445</v>
      </c>
      <c r="J45" s="97">
        <f>J44/1607</f>
        <v>0</v>
      </c>
      <c r="K45" s="98">
        <f>K44/1607</f>
        <v>0</v>
      </c>
    </row>
    <row r="46" spans="1:11" x14ac:dyDescent="0.25">
      <c r="A46" s="74"/>
      <c r="B46" s="6"/>
      <c r="C46" s="6"/>
      <c r="D46" s="6"/>
      <c r="E46" s="6"/>
      <c r="F46" s="6"/>
      <c r="G46" s="6"/>
      <c r="H46" s="6"/>
      <c r="I46" s="6"/>
      <c r="J46" s="6"/>
      <c r="K46" s="6"/>
    </row>
    <row r="47" spans="1:11" ht="15.75" x14ac:dyDescent="0.25">
      <c r="A47" s="74"/>
      <c r="B47" s="174" t="s">
        <v>36</v>
      </c>
      <c r="C47" s="174"/>
      <c r="D47" s="174"/>
      <c r="E47" s="174"/>
      <c r="F47" s="174"/>
      <c r="G47" s="174"/>
      <c r="H47" s="174"/>
      <c r="I47" s="174"/>
      <c r="J47" s="174"/>
      <c r="K47" s="174"/>
    </row>
    <row r="48" spans="1:11" ht="30" customHeight="1" x14ac:dyDescent="0.25">
      <c r="A48" s="74"/>
      <c r="B48" s="6"/>
      <c r="C48" s="170" t="s">
        <v>540</v>
      </c>
      <c r="D48" s="170"/>
      <c r="E48" s="170"/>
      <c r="F48" s="170"/>
      <c r="G48" s="170"/>
      <c r="H48" s="170"/>
      <c r="I48" s="170"/>
      <c r="J48" s="170"/>
      <c r="K48" s="170"/>
    </row>
    <row r="49" spans="1:11" x14ac:dyDescent="0.25">
      <c r="A49" s="74"/>
      <c r="B49" s="6"/>
      <c r="C49" s="83" t="s">
        <v>457</v>
      </c>
      <c r="D49" s="6"/>
      <c r="E49" s="6"/>
      <c r="F49" s="6"/>
      <c r="G49" s="6"/>
      <c r="H49" s="6"/>
      <c r="I49" s="6"/>
      <c r="J49" s="6"/>
      <c r="K49" s="6"/>
    </row>
    <row r="50" spans="1:11" ht="3" customHeight="1" x14ac:dyDescent="0.25">
      <c r="A50" s="74"/>
      <c r="B50" s="6"/>
      <c r="C50" s="83"/>
      <c r="D50" s="6"/>
      <c r="E50" s="6"/>
      <c r="F50" s="6"/>
      <c r="G50" s="6"/>
      <c r="H50" s="6"/>
      <c r="I50" s="6"/>
      <c r="J50" s="6"/>
      <c r="K50" s="6"/>
    </row>
    <row r="51" spans="1:11" x14ac:dyDescent="0.25">
      <c r="A51" s="74"/>
      <c r="B51" s="6"/>
      <c r="C51" s="63" t="s">
        <v>439</v>
      </c>
      <c r="D51" s="6"/>
      <c r="E51" s="6"/>
      <c r="F51" s="6"/>
      <c r="G51" s="6"/>
      <c r="H51" s="6"/>
      <c r="I51" s="6"/>
      <c r="J51" s="6"/>
      <c r="K51" s="6"/>
    </row>
    <row r="52" spans="1:11" x14ac:dyDescent="0.25">
      <c r="A52" s="74"/>
      <c r="B52" s="6"/>
      <c r="C52" s="100" t="s">
        <v>459</v>
      </c>
      <c r="D52" s="6"/>
      <c r="E52" s="99"/>
      <c r="F52" s="101" t="s">
        <v>448</v>
      </c>
      <c r="G52" s="171"/>
      <c r="H52" s="171"/>
      <c r="I52" s="6"/>
      <c r="J52" s="6"/>
      <c r="K52" s="6"/>
    </row>
    <row r="53" spans="1:11" ht="4.5" customHeight="1" x14ac:dyDescent="0.25">
      <c r="A53" s="74"/>
      <c r="B53" s="6"/>
      <c r="F53" s="6"/>
      <c r="G53" s="6"/>
      <c r="H53" s="6"/>
      <c r="I53" s="6"/>
      <c r="J53" s="6"/>
      <c r="K53" s="6"/>
    </row>
    <row r="54" spans="1:11" x14ac:dyDescent="0.25">
      <c r="A54" s="74"/>
      <c r="B54" s="6"/>
      <c r="C54" s="193" t="s">
        <v>185</v>
      </c>
      <c r="D54" s="193"/>
      <c r="E54" s="29" t="s">
        <v>292</v>
      </c>
      <c r="F54" s="32" t="s">
        <v>440</v>
      </c>
      <c r="G54" s="162" t="s">
        <v>186</v>
      </c>
      <c r="H54" s="163"/>
      <c r="I54" s="29" t="s">
        <v>292</v>
      </c>
      <c r="J54" s="207" t="s">
        <v>440</v>
      </c>
      <c r="K54" s="207"/>
    </row>
    <row r="55" spans="1:11" x14ac:dyDescent="0.25">
      <c r="A55" s="74"/>
      <c r="B55" s="6"/>
      <c r="C55" s="205" t="s">
        <v>204</v>
      </c>
      <c r="D55" s="205"/>
      <c r="E55" s="25"/>
      <c r="F55" s="33"/>
      <c r="G55" s="160" t="s">
        <v>187</v>
      </c>
      <c r="H55" s="161"/>
      <c r="I55" s="25"/>
      <c r="J55" s="168"/>
      <c r="K55" s="168"/>
    </row>
    <row r="56" spans="1:11" x14ac:dyDescent="0.25">
      <c r="A56" s="74"/>
      <c r="B56" s="6"/>
      <c r="C56" s="205" t="s">
        <v>188</v>
      </c>
      <c r="D56" s="205"/>
      <c r="E56" s="25"/>
      <c r="F56" s="33"/>
      <c r="G56" s="151"/>
      <c r="H56" s="152"/>
      <c r="I56" s="152"/>
      <c r="J56" s="152"/>
      <c r="K56" s="153"/>
    </row>
    <row r="57" spans="1:11" x14ac:dyDescent="0.25">
      <c r="A57" s="74"/>
      <c r="B57" s="6"/>
      <c r="C57" s="205" t="s">
        <v>189</v>
      </c>
      <c r="D57" s="205"/>
      <c r="E57" s="25"/>
      <c r="F57" s="33"/>
      <c r="G57" s="154"/>
      <c r="H57" s="155"/>
      <c r="I57" s="155"/>
      <c r="J57" s="155"/>
      <c r="K57" s="156"/>
    </row>
    <row r="58" spans="1:11" x14ac:dyDescent="0.25">
      <c r="A58" s="74"/>
      <c r="B58" s="6"/>
      <c r="C58" s="205" t="s">
        <v>190</v>
      </c>
      <c r="D58" s="205"/>
      <c r="E58" s="25"/>
      <c r="F58" s="33"/>
      <c r="G58" s="157"/>
      <c r="H58" s="158"/>
      <c r="I58" s="158"/>
      <c r="J58" s="158"/>
      <c r="K58" s="159"/>
    </row>
    <row r="59" spans="1:11" x14ac:dyDescent="0.25">
      <c r="A59" s="74"/>
      <c r="B59" s="6"/>
      <c r="C59" s="205" t="s">
        <v>191</v>
      </c>
      <c r="D59" s="205"/>
      <c r="E59" s="25"/>
      <c r="F59" s="33"/>
      <c r="G59" s="160" t="s">
        <v>192</v>
      </c>
      <c r="H59" s="161"/>
      <c r="I59" s="25"/>
      <c r="J59" s="168"/>
      <c r="K59" s="168"/>
    </row>
    <row r="60" spans="1:11" x14ac:dyDescent="0.25">
      <c r="A60" s="74"/>
      <c r="B60" s="6"/>
      <c r="C60" s="166" t="s">
        <v>195</v>
      </c>
      <c r="D60" s="167"/>
      <c r="E60" s="25"/>
      <c r="F60" s="33"/>
      <c r="G60" s="210" t="s">
        <v>194</v>
      </c>
      <c r="H60" s="211"/>
      <c r="I60" s="27"/>
      <c r="J60" s="209">
        <f>G3</f>
        <v>0</v>
      </c>
      <c r="K60" s="209"/>
    </row>
    <row r="61" spans="1:11" x14ac:dyDescent="0.25">
      <c r="A61" s="74"/>
      <c r="B61" s="6"/>
      <c r="C61" s="166" t="s">
        <v>197</v>
      </c>
      <c r="D61" s="167"/>
      <c r="E61" s="25"/>
      <c r="F61" s="33"/>
      <c r="G61" s="160" t="s">
        <v>196</v>
      </c>
      <c r="H61" s="161"/>
      <c r="I61" s="25"/>
      <c r="J61" s="168"/>
      <c r="K61" s="168"/>
    </row>
    <row r="62" spans="1:11" x14ac:dyDescent="0.25">
      <c r="A62" s="74"/>
      <c r="B62" s="6"/>
      <c r="C62" s="205" t="s">
        <v>193</v>
      </c>
      <c r="D62" s="205"/>
      <c r="E62" s="26"/>
      <c r="F62" s="72"/>
      <c r="G62" s="160" t="s">
        <v>198</v>
      </c>
      <c r="H62" s="161"/>
      <c r="I62" s="26"/>
      <c r="J62" s="169"/>
      <c r="K62" s="169"/>
    </row>
    <row r="63" spans="1:11" x14ac:dyDescent="0.25">
      <c r="A63" s="74"/>
      <c r="B63" s="6"/>
      <c r="C63" s="38" t="s">
        <v>219</v>
      </c>
      <c r="D63" s="40"/>
      <c r="E63" s="55"/>
      <c r="F63" s="55"/>
      <c r="G63" s="38" t="s">
        <v>219</v>
      </c>
      <c r="H63" s="40"/>
      <c r="I63" s="54"/>
      <c r="J63" s="208"/>
      <c r="K63" s="208"/>
    </row>
    <row r="64" spans="1:11" x14ac:dyDescent="0.25">
      <c r="A64" s="74"/>
      <c r="B64" s="6"/>
      <c r="C64" s="193" t="s">
        <v>199</v>
      </c>
      <c r="D64" s="193"/>
      <c r="E64" s="18">
        <f>SUM(E55:E63)</f>
        <v>0</v>
      </c>
      <c r="F64" s="18">
        <f>SUM(F55:F63)</f>
        <v>0</v>
      </c>
      <c r="G64" s="162" t="s">
        <v>200</v>
      </c>
      <c r="H64" s="163"/>
      <c r="I64" s="18">
        <f>SUM(I55:I59,I61:I63)</f>
        <v>0</v>
      </c>
      <c r="J64" s="18">
        <f t="shared" ref="J64:K64" si="0">SUM(J55:J59,J61:J63)</f>
        <v>0</v>
      </c>
      <c r="K64" s="18">
        <f t="shared" si="0"/>
        <v>0</v>
      </c>
    </row>
    <row r="65" spans="1:11" ht="3.75" customHeight="1" x14ac:dyDescent="0.25">
      <c r="A65" s="74"/>
      <c r="B65" s="6"/>
      <c r="C65" s="21"/>
      <c r="D65" s="21"/>
      <c r="E65" s="19"/>
      <c r="F65" s="19"/>
      <c r="G65" s="6"/>
      <c r="H65" s="6"/>
      <c r="I65" s="6"/>
      <c r="J65" s="20"/>
      <c r="K65" s="20"/>
    </row>
    <row r="66" spans="1:11" ht="12" customHeight="1" x14ac:dyDescent="0.25">
      <c r="A66" s="74"/>
      <c r="B66" s="164" t="str">
        <f>"Valorisation des autres soutiens apportés par la ville en "&amp;RIGHT(C1,4)-2</f>
        <v>Valorisation des autres soutiens apportés par la ville en 2024</v>
      </c>
      <c r="C66" s="164"/>
      <c r="D66" s="164"/>
      <c r="E66" s="164"/>
      <c r="F66" s="164"/>
      <c r="G66" s="164"/>
      <c r="H66" s="165"/>
      <c r="I66" s="102" t="str">
        <f>IFERROR(VLOOKUP(G4,'Table assos'!A:M,13,0),"")</f>
        <v/>
      </c>
      <c r="J66" s="20"/>
      <c r="K66" s="20"/>
    </row>
    <row r="67" spans="1:11" ht="5.25" customHeight="1" x14ac:dyDescent="0.25">
      <c r="A67" s="74"/>
      <c r="B67" s="6"/>
      <c r="C67" s="34"/>
      <c r="D67" s="34"/>
      <c r="E67" s="19"/>
      <c r="F67" s="19"/>
      <c r="G67" s="6"/>
      <c r="H67" s="6"/>
      <c r="I67" s="6"/>
      <c r="J67" s="20"/>
      <c r="K67" s="20"/>
    </row>
    <row r="68" spans="1:11" x14ac:dyDescent="0.25">
      <c r="A68" s="74"/>
      <c r="B68" s="6"/>
      <c r="C68" s="164" t="s">
        <v>201</v>
      </c>
      <c r="D68" s="164"/>
      <c r="E68" s="18">
        <f>I64-E64</f>
        <v>0</v>
      </c>
      <c r="F68" s="18">
        <f>J64-F64</f>
        <v>0</v>
      </c>
      <c r="G68" s="6"/>
      <c r="H68" s="6"/>
      <c r="I68" s="6"/>
      <c r="J68" s="20"/>
      <c r="K68" s="20"/>
    </row>
    <row r="69" spans="1:11" ht="6" customHeight="1" x14ac:dyDescent="0.25">
      <c r="A69" s="74"/>
      <c r="B69" s="6"/>
      <c r="C69" s="6"/>
      <c r="D69" s="6"/>
      <c r="E69" s="6"/>
      <c r="F69" s="6"/>
      <c r="G69" s="6"/>
      <c r="H69" s="6"/>
      <c r="I69" s="6"/>
      <c r="J69" s="6"/>
      <c r="K69" s="6"/>
    </row>
    <row r="70" spans="1:11" ht="15.75" x14ac:dyDescent="0.25">
      <c r="A70" s="74"/>
      <c r="B70" s="174" t="s">
        <v>27</v>
      </c>
      <c r="C70" s="174"/>
      <c r="D70" s="174"/>
      <c r="E70" s="174"/>
      <c r="F70" s="174"/>
      <c r="G70" s="174"/>
      <c r="H70" s="174"/>
      <c r="I70" s="174"/>
      <c r="J70" s="174"/>
      <c r="K70" s="174"/>
    </row>
    <row r="71" spans="1:11" ht="5.45" customHeight="1" x14ac:dyDescent="0.25">
      <c r="A71" s="74"/>
      <c r="B71" s="6"/>
      <c r="C71" s="76"/>
      <c r="D71" s="6"/>
      <c r="E71" s="6"/>
      <c r="F71" s="6"/>
      <c r="G71" s="6"/>
      <c r="H71" s="6"/>
      <c r="I71" s="6"/>
      <c r="J71" s="6"/>
      <c r="K71" s="6"/>
    </row>
    <row r="72" spans="1:11" x14ac:dyDescent="0.25">
      <c r="A72" s="74"/>
      <c r="B72" s="6"/>
      <c r="C72" s="6" t="s">
        <v>28</v>
      </c>
      <c r="D72" s="6"/>
      <c r="E72" s="6"/>
      <c r="F72" s="6"/>
      <c r="G72" s="6"/>
      <c r="H72" s="206"/>
      <c r="I72" s="206"/>
      <c r="J72" s="6"/>
      <c r="K72" s="6"/>
    </row>
    <row r="73" spans="1:11" x14ac:dyDescent="0.25">
      <c r="A73" s="74"/>
      <c r="B73" s="6"/>
      <c r="C73" s="35" t="s">
        <v>456</v>
      </c>
      <c r="D73" s="6"/>
      <c r="E73" s="6"/>
      <c r="F73" s="6"/>
      <c r="G73" s="6"/>
      <c r="H73" s="6"/>
      <c r="I73" s="6"/>
      <c r="J73" s="6"/>
      <c r="K73" s="6"/>
    </row>
    <row r="74" spans="1:11" ht="4.9000000000000004" customHeight="1" x14ac:dyDescent="0.25">
      <c r="A74" s="74"/>
      <c r="B74" s="6"/>
      <c r="C74" s="6"/>
      <c r="D74" s="6"/>
      <c r="E74" s="6"/>
      <c r="F74" s="6"/>
      <c r="G74" s="6"/>
      <c r="H74" s="6"/>
      <c r="I74" s="6"/>
      <c r="J74" s="6"/>
      <c r="K74" s="6"/>
    </row>
    <row r="75" spans="1:11" ht="15" customHeight="1" x14ac:dyDescent="0.25">
      <c r="A75" s="74"/>
      <c r="B75" s="6"/>
      <c r="C75" s="175" t="str">
        <f>"Quelles sont les perspectives d'évolution pour l'année "&amp;RIGHT(C1,4)&amp;" ?"</f>
        <v>Quelles sont les perspectives d'évolution pour l'année 2026 ?</v>
      </c>
      <c r="D75" s="175"/>
      <c r="E75" s="175"/>
      <c r="F75" s="175"/>
      <c r="G75" s="175"/>
      <c r="H75" s="175"/>
      <c r="I75" s="175"/>
      <c r="J75" s="175"/>
      <c r="K75" s="175"/>
    </row>
    <row r="76" spans="1:11" x14ac:dyDescent="0.25">
      <c r="A76" s="74"/>
      <c r="B76" s="6"/>
      <c r="C76" s="176"/>
      <c r="D76" s="177"/>
      <c r="E76" s="177"/>
      <c r="F76" s="177"/>
      <c r="G76" s="177"/>
      <c r="H76" s="177"/>
      <c r="I76" s="177"/>
      <c r="J76" s="177"/>
      <c r="K76" s="178"/>
    </row>
    <row r="77" spans="1:11" x14ac:dyDescent="0.25">
      <c r="A77" s="74"/>
      <c r="B77" s="6"/>
      <c r="C77" s="179"/>
      <c r="D77" s="180"/>
      <c r="E77" s="180"/>
      <c r="F77" s="180"/>
      <c r="G77" s="180"/>
      <c r="H77" s="180"/>
      <c r="I77" s="180"/>
      <c r="J77" s="180"/>
      <c r="K77" s="181"/>
    </row>
    <row r="78" spans="1:11" x14ac:dyDescent="0.25">
      <c r="A78" s="74"/>
      <c r="B78" s="6"/>
      <c r="C78" s="179"/>
      <c r="D78" s="180"/>
      <c r="E78" s="180"/>
      <c r="F78" s="180"/>
      <c r="G78" s="180"/>
      <c r="H78" s="180"/>
      <c r="I78" s="180"/>
      <c r="J78" s="180"/>
      <c r="K78" s="181"/>
    </row>
    <row r="79" spans="1:11" x14ac:dyDescent="0.25">
      <c r="A79" s="74"/>
      <c r="B79" s="6"/>
      <c r="C79" s="179"/>
      <c r="D79" s="180"/>
      <c r="E79" s="180"/>
      <c r="F79" s="180"/>
      <c r="G79" s="180"/>
      <c r="H79" s="180"/>
      <c r="I79" s="180"/>
      <c r="J79" s="180"/>
      <c r="K79" s="181"/>
    </row>
    <row r="80" spans="1:11" x14ac:dyDescent="0.25">
      <c r="A80" s="74"/>
      <c r="B80" s="6"/>
      <c r="C80" s="179"/>
      <c r="D80" s="180"/>
      <c r="E80" s="180"/>
      <c r="F80" s="180"/>
      <c r="G80" s="180"/>
      <c r="H80" s="180"/>
      <c r="I80" s="180"/>
      <c r="J80" s="180"/>
      <c r="K80" s="181"/>
    </row>
    <row r="81" spans="1:12" x14ac:dyDescent="0.25">
      <c r="A81" s="74"/>
      <c r="B81" s="6"/>
      <c r="C81" s="179"/>
      <c r="D81" s="180"/>
      <c r="E81" s="180"/>
      <c r="F81" s="180"/>
      <c r="G81" s="180"/>
      <c r="H81" s="180"/>
      <c r="I81" s="180"/>
      <c r="J81" s="180"/>
      <c r="K81" s="181"/>
    </row>
    <row r="82" spans="1:12" x14ac:dyDescent="0.25">
      <c r="A82" s="74"/>
      <c r="B82" s="6"/>
      <c r="C82" s="182"/>
      <c r="D82" s="183"/>
      <c r="E82" s="183"/>
      <c r="F82" s="183"/>
      <c r="G82" s="183"/>
      <c r="H82" s="183"/>
      <c r="I82" s="183"/>
      <c r="J82" s="183"/>
      <c r="K82" s="184"/>
    </row>
    <row r="83" spans="1:12" x14ac:dyDescent="0.25">
      <c r="A83" s="74"/>
      <c r="B83" s="6"/>
      <c r="C83" s="6"/>
      <c r="D83" s="6"/>
      <c r="E83" s="6"/>
      <c r="F83" s="6"/>
      <c r="G83" s="6"/>
      <c r="H83" s="6"/>
      <c r="I83" s="6"/>
      <c r="J83" s="6"/>
      <c r="K83" s="6"/>
      <c r="L83" s="74"/>
    </row>
    <row r="84" spans="1:12" ht="15.75" x14ac:dyDescent="0.25">
      <c r="A84" s="74"/>
      <c r="B84" s="174" t="s">
        <v>29</v>
      </c>
      <c r="C84" s="174"/>
      <c r="D84" s="174"/>
      <c r="E84" s="174"/>
      <c r="F84" s="174"/>
      <c r="G84" s="174"/>
      <c r="H84" s="174"/>
      <c r="I84" s="174"/>
      <c r="J84" s="174"/>
      <c r="K84" s="174"/>
    </row>
    <row r="85" spans="1:12" ht="4.1500000000000004" customHeight="1" x14ac:dyDescent="0.25">
      <c r="A85" s="74"/>
      <c r="B85" s="6"/>
      <c r="C85" s="60"/>
      <c r="D85" s="60"/>
      <c r="E85" s="60"/>
      <c r="F85" s="60"/>
      <c r="G85" s="60"/>
      <c r="H85" s="60"/>
      <c r="I85" s="60"/>
      <c r="J85" s="60"/>
      <c r="K85" s="60"/>
    </row>
    <row r="86" spans="1:12" x14ac:dyDescent="0.25">
      <c r="A86" s="74"/>
      <c r="B86" s="6"/>
      <c r="C86" s="8" t="s">
        <v>449</v>
      </c>
      <c r="D86" s="204" t="str">
        <f>D17&amp;" "&amp;D19</f>
        <v xml:space="preserve"> </v>
      </c>
      <c r="E86" s="204"/>
      <c r="F86" s="204"/>
      <c r="G86" s="7" t="s">
        <v>450</v>
      </c>
      <c r="H86" s="7"/>
      <c r="I86" s="7"/>
      <c r="J86" s="7"/>
      <c r="K86" s="7"/>
    </row>
    <row r="87" spans="1:12" ht="15" customHeight="1" x14ac:dyDescent="0.25">
      <c r="A87" s="74"/>
      <c r="B87" s="44"/>
      <c r="C87" s="80" t="s">
        <v>35</v>
      </c>
      <c r="D87" s="80"/>
      <c r="E87" s="80"/>
      <c r="F87" s="80"/>
      <c r="G87" s="80"/>
      <c r="H87" s="80"/>
      <c r="I87" s="80"/>
      <c r="J87" s="61"/>
      <c r="K87" s="61"/>
    </row>
    <row r="88" spans="1:12" x14ac:dyDescent="0.25">
      <c r="A88" s="74"/>
      <c r="B88" s="6"/>
      <c r="C88" s="77" t="s">
        <v>30</v>
      </c>
      <c r="D88" s="6"/>
      <c r="E88" s="6"/>
      <c r="F88" s="6"/>
      <c r="G88" s="6"/>
      <c r="H88" s="6"/>
      <c r="I88" s="6"/>
      <c r="J88" s="6"/>
      <c r="K88" s="6"/>
    </row>
    <row r="89" spans="1:12" x14ac:dyDescent="0.25">
      <c r="A89" s="74"/>
      <c r="B89" s="6"/>
      <c r="C89" s="77" t="s">
        <v>38</v>
      </c>
      <c r="D89" s="6"/>
      <c r="E89" s="6"/>
      <c r="F89" s="6"/>
      <c r="G89" s="6"/>
      <c r="H89" s="6"/>
      <c r="I89" s="6"/>
      <c r="J89" s="6"/>
      <c r="K89" s="6"/>
    </row>
    <row r="90" spans="1:12" ht="6.75" customHeight="1" x14ac:dyDescent="0.25">
      <c r="A90" s="74"/>
      <c r="B90" s="6"/>
      <c r="C90" s="77"/>
      <c r="D90" s="6"/>
      <c r="E90" s="6"/>
      <c r="F90" s="6"/>
      <c r="G90" s="6"/>
      <c r="H90" s="6"/>
      <c r="I90" s="6"/>
      <c r="J90" s="6"/>
      <c r="K90" s="6"/>
    </row>
    <row r="91" spans="1:12" ht="15" customHeight="1" x14ac:dyDescent="0.25">
      <c r="A91" s="74"/>
      <c r="B91" s="6"/>
      <c r="C91" s="78" t="s">
        <v>202</v>
      </c>
      <c r="D91" s="28"/>
      <c r="E91" s="62" t="s">
        <v>203</v>
      </c>
      <c r="F91" s="31" t="s">
        <v>272</v>
      </c>
      <c r="G91" s="63"/>
      <c r="H91" s="63"/>
      <c r="I91" s="58"/>
      <c r="J91" s="58"/>
      <c r="K91" s="58"/>
    </row>
    <row r="92" spans="1:12" ht="7.5" customHeight="1" x14ac:dyDescent="0.25">
      <c r="A92" s="74"/>
      <c r="B92" s="6"/>
      <c r="C92" s="77"/>
      <c r="D92" s="6"/>
      <c r="E92" s="6"/>
      <c r="F92" s="6"/>
      <c r="G92" s="63"/>
      <c r="H92" s="63"/>
      <c r="I92" s="58"/>
      <c r="J92" s="58"/>
      <c r="K92" s="58"/>
    </row>
    <row r="93" spans="1:12" x14ac:dyDescent="0.25">
      <c r="A93" s="74"/>
      <c r="B93" s="150" t="s">
        <v>713</v>
      </c>
      <c r="C93" s="150"/>
      <c r="D93" s="150"/>
      <c r="E93" s="150"/>
      <c r="F93" s="150"/>
      <c r="G93" s="150"/>
      <c r="H93" s="150"/>
      <c r="I93" s="150"/>
      <c r="J93" s="150"/>
      <c r="K93" s="150"/>
    </row>
    <row r="94" spans="1:12" x14ac:dyDescent="0.25">
      <c r="A94" s="74"/>
      <c r="B94" s="6"/>
      <c r="C94" s="6"/>
      <c r="D94" s="6"/>
      <c r="E94" s="6"/>
      <c r="F94" s="6"/>
      <c r="G94" s="6"/>
      <c r="H94" s="6"/>
      <c r="I94" s="6"/>
      <c r="J94" s="6"/>
      <c r="K94" s="6"/>
    </row>
    <row r="95" spans="1:12" ht="15.75" x14ac:dyDescent="0.25">
      <c r="A95" s="74"/>
      <c r="B95" s="6"/>
      <c r="C95" s="6" t="s">
        <v>328</v>
      </c>
      <c r="D95" s="4" t="s">
        <v>451</v>
      </c>
      <c r="E95" s="6"/>
      <c r="F95" s="6"/>
      <c r="G95" s="6"/>
      <c r="H95" s="6"/>
      <c r="I95" s="6"/>
      <c r="J95" s="6"/>
      <c r="K95" s="6"/>
    </row>
    <row r="96" spans="1:12" ht="15.75" x14ac:dyDescent="0.25">
      <c r="A96" s="74"/>
      <c r="B96" s="6"/>
      <c r="C96" s="6"/>
      <c r="D96" s="4" t="s">
        <v>329</v>
      </c>
      <c r="E96" s="6"/>
      <c r="F96" s="6"/>
      <c r="G96" s="6"/>
      <c r="H96" s="6"/>
      <c r="I96" s="6"/>
      <c r="J96" s="6"/>
      <c r="K96" s="6"/>
    </row>
    <row r="97" spans="1:11" ht="15.75" x14ac:dyDescent="0.25">
      <c r="A97" s="74"/>
      <c r="B97" s="6"/>
      <c r="C97" s="6"/>
      <c r="D97" s="4" t="s">
        <v>452</v>
      </c>
      <c r="E97" s="6"/>
      <c r="F97" s="6"/>
      <c r="G97" s="6"/>
      <c r="H97" s="6"/>
      <c r="I97" s="6"/>
      <c r="J97" s="6"/>
      <c r="K97" s="6"/>
    </row>
    <row r="98" spans="1:11" ht="15.75" x14ac:dyDescent="0.25">
      <c r="A98" s="74"/>
      <c r="B98" s="6"/>
      <c r="C98" s="6"/>
      <c r="D98" s="4" t="s">
        <v>453</v>
      </c>
      <c r="E98" s="6"/>
      <c r="F98" s="6"/>
      <c r="G98" s="6"/>
      <c r="H98" s="6"/>
      <c r="I98" s="6"/>
      <c r="J98" s="6"/>
      <c r="K98" s="6"/>
    </row>
    <row r="99" spans="1:11" ht="15.75" x14ac:dyDescent="0.25">
      <c r="A99" s="74"/>
      <c r="B99" s="6"/>
      <c r="C99" s="6"/>
      <c r="D99" s="4" t="s">
        <v>330</v>
      </c>
      <c r="E99" s="6"/>
      <c r="F99" s="6"/>
      <c r="G99" s="6"/>
      <c r="H99" s="6"/>
      <c r="I99" s="6"/>
      <c r="J99" s="6"/>
      <c r="K99" s="6"/>
    </row>
    <row r="100" spans="1:11" ht="15.75" x14ac:dyDescent="0.25">
      <c r="A100" s="74"/>
      <c r="B100" s="6"/>
      <c r="C100" s="6"/>
      <c r="D100" s="4" t="s">
        <v>454</v>
      </c>
      <c r="E100" s="6"/>
      <c r="F100" s="6"/>
      <c r="G100" s="6"/>
      <c r="H100" s="6"/>
      <c r="I100" s="6"/>
      <c r="J100" s="6"/>
      <c r="K100" s="6"/>
    </row>
    <row r="101" spans="1:11" ht="15.75" x14ac:dyDescent="0.25">
      <c r="A101" s="74"/>
      <c r="B101" s="6"/>
      <c r="C101" s="6"/>
      <c r="D101" s="4" t="s">
        <v>331</v>
      </c>
      <c r="E101" s="6"/>
      <c r="F101" s="6"/>
      <c r="G101" s="6"/>
      <c r="H101" s="6"/>
      <c r="I101" s="6"/>
      <c r="J101" s="6"/>
      <c r="K101" s="6"/>
    </row>
    <row r="102" spans="1:11" ht="8.25" customHeight="1" x14ac:dyDescent="0.25">
      <c r="A102" s="74"/>
      <c r="B102" s="6"/>
      <c r="C102" s="6"/>
      <c r="D102" s="4"/>
      <c r="E102" s="6"/>
      <c r="F102" s="6"/>
      <c r="G102" s="6"/>
      <c r="H102" s="6"/>
      <c r="I102" s="6"/>
      <c r="J102" s="6"/>
      <c r="K102" s="6"/>
    </row>
    <row r="103" spans="1:11" x14ac:dyDescent="0.25">
      <c r="A103" s="74"/>
      <c r="B103" s="149" t="s">
        <v>31</v>
      </c>
      <c r="C103" s="149"/>
      <c r="D103" s="149"/>
      <c r="E103" s="149"/>
      <c r="F103" s="149"/>
      <c r="G103" s="149"/>
      <c r="H103" s="149"/>
      <c r="I103" s="149"/>
      <c r="J103" s="149"/>
      <c r="K103" s="149"/>
    </row>
    <row r="104" spans="1:11" x14ac:dyDescent="0.25">
      <c r="A104" s="74"/>
      <c r="B104" s="149" t="s">
        <v>32</v>
      </c>
      <c r="C104" s="149"/>
      <c r="D104" s="149"/>
      <c r="E104" s="149"/>
      <c r="F104" s="149"/>
      <c r="G104" s="149"/>
      <c r="H104" s="149"/>
      <c r="I104" s="149"/>
      <c r="J104" s="149"/>
      <c r="K104" s="149"/>
    </row>
    <row r="105" spans="1:11" x14ac:dyDescent="0.25">
      <c r="B105" s="149" t="s">
        <v>33</v>
      </c>
      <c r="C105" s="149"/>
      <c r="D105" s="149"/>
      <c r="E105" s="149"/>
      <c r="F105" s="149"/>
      <c r="G105" s="149"/>
      <c r="H105" s="149"/>
      <c r="I105" s="149"/>
      <c r="J105" s="149"/>
      <c r="K105" s="149"/>
    </row>
    <row r="106" spans="1:11" x14ac:dyDescent="0.25">
      <c r="K106" s="6"/>
    </row>
    <row r="107" spans="1:11" x14ac:dyDescent="0.25">
      <c r="K107" s="6"/>
    </row>
    <row r="108" spans="1:11" x14ac:dyDescent="0.25">
      <c r="B108" s="137"/>
      <c r="C108" s="137"/>
      <c r="D108" s="137"/>
      <c r="E108" s="137"/>
      <c r="F108" s="137"/>
      <c r="G108" s="137"/>
      <c r="H108" s="137"/>
      <c r="I108" s="137"/>
      <c r="J108" s="137"/>
      <c r="K108" s="137"/>
    </row>
    <row r="109" spans="1:11" x14ac:dyDescent="0.25">
      <c r="K109" s="6"/>
    </row>
    <row r="110" spans="1:11" x14ac:dyDescent="0.25">
      <c r="K110" s="6"/>
    </row>
    <row r="111" spans="1:11" x14ac:dyDescent="0.25">
      <c r="K111" s="6"/>
    </row>
    <row r="112" spans="1:11" x14ac:dyDescent="0.25">
      <c r="K112" s="6"/>
    </row>
    <row r="113" spans="11:11" x14ac:dyDescent="0.25">
      <c r="K113" s="6"/>
    </row>
    <row r="114" spans="11:11" x14ac:dyDescent="0.25">
      <c r="K114" s="6"/>
    </row>
    <row r="115" spans="11:11" x14ac:dyDescent="0.25">
      <c r="K115" s="6"/>
    </row>
    <row r="116" spans="11:11" x14ac:dyDescent="0.25">
      <c r="K116" s="6"/>
    </row>
    <row r="117" spans="11:11" x14ac:dyDescent="0.25">
      <c r="K117" s="6"/>
    </row>
    <row r="118" spans="11:11" x14ac:dyDescent="0.25">
      <c r="K118" s="6"/>
    </row>
    <row r="119" spans="11:11" x14ac:dyDescent="0.25">
      <c r="K119" s="6"/>
    </row>
    <row r="120" spans="11:11" x14ac:dyDescent="0.25">
      <c r="K120" s="6"/>
    </row>
    <row r="121" spans="11:11" x14ac:dyDescent="0.25">
      <c r="K121" s="6"/>
    </row>
    <row r="122" spans="11:11" x14ac:dyDescent="0.25">
      <c r="K122" s="6"/>
    </row>
    <row r="123" spans="11:11" x14ac:dyDescent="0.25">
      <c r="K123" s="6"/>
    </row>
  </sheetData>
  <sheetProtection algorithmName="SHA-512" hashValue="ga9PGV+g9yvI0mfxSHaDRzrkp04s/rQ7Q1qStXht+FKGt4Sei90yku5f1udoZy67Gk8iulS+B4sKOvyECKr6yA==" saltValue="Zg49ypbF/a66IO/UjsUarQ==" spinCount="100000" sheet="1" objects="1" scenarios="1" selectLockedCells="1"/>
  <mergeCells count="81">
    <mergeCell ref="C64:D64"/>
    <mergeCell ref="J63:K63"/>
    <mergeCell ref="J36:J37"/>
    <mergeCell ref="J54:K54"/>
    <mergeCell ref="J55:K55"/>
    <mergeCell ref="J60:K60"/>
    <mergeCell ref="G59:H59"/>
    <mergeCell ref="G60:H60"/>
    <mergeCell ref="C36:D37"/>
    <mergeCell ref="E36:F37"/>
    <mergeCell ref="H41:H45"/>
    <mergeCell ref="B47:K47"/>
    <mergeCell ref="E42:F42"/>
    <mergeCell ref="E44:F44"/>
    <mergeCell ref="C38:D38"/>
    <mergeCell ref="C40:D40"/>
    <mergeCell ref="H1:K1"/>
    <mergeCell ref="D86:F86"/>
    <mergeCell ref="J59:K59"/>
    <mergeCell ref="C56:D56"/>
    <mergeCell ref="C57:D57"/>
    <mergeCell ref="C60:D60"/>
    <mergeCell ref="C54:D54"/>
    <mergeCell ref="C55:D55"/>
    <mergeCell ref="C58:D58"/>
    <mergeCell ref="C59:D59"/>
    <mergeCell ref="C39:D39"/>
    <mergeCell ref="H12:K12"/>
    <mergeCell ref="H72:I72"/>
    <mergeCell ref="K36:K37"/>
    <mergeCell ref="C68:D68"/>
    <mergeCell ref="C62:D62"/>
    <mergeCell ref="G4:H4"/>
    <mergeCell ref="G5:H5"/>
    <mergeCell ref="G3:H3"/>
    <mergeCell ref="D10:K10"/>
    <mergeCell ref="C3:D5"/>
    <mergeCell ref="B8:K8"/>
    <mergeCell ref="D14:K14"/>
    <mergeCell ref="D12:E12"/>
    <mergeCell ref="D17:K17"/>
    <mergeCell ref="D19:K19"/>
    <mergeCell ref="D21:K21"/>
    <mergeCell ref="C41:D41"/>
    <mergeCell ref="D23:K23"/>
    <mergeCell ref="D25:K25"/>
    <mergeCell ref="D28:K28"/>
    <mergeCell ref="D30:K30"/>
    <mergeCell ref="H38:H40"/>
    <mergeCell ref="B34:K34"/>
    <mergeCell ref="H36:I37"/>
    <mergeCell ref="E38:F38"/>
    <mergeCell ref="E40:F40"/>
    <mergeCell ref="D32:K32"/>
    <mergeCell ref="G54:H54"/>
    <mergeCell ref="G55:H55"/>
    <mergeCell ref="E41:F41"/>
    <mergeCell ref="E43:F43"/>
    <mergeCell ref="E39:F39"/>
    <mergeCell ref="B108:K108"/>
    <mergeCell ref="B70:K70"/>
    <mergeCell ref="C75:K75"/>
    <mergeCell ref="C76:K82"/>
    <mergeCell ref="B84:K84"/>
    <mergeCell ref="B103:K103"/>
    <mergeCell ref="C44:D44"/>
    <mergeCell ref="C45:D45"/>
    <mergeCell ref="B104:K104"/>
    <mergeCell ref="B105:K105"/>
    <mergeCell ref="B93:K93"/>
    <mergeCell ref="G56:K58"/>
    <mergeCell ref="G61:H61"/>
    <mergeCell ref="G62:H62"/>
    <mergeCell ref="G64:H64"/>
    <mergeCell ref="B66:H66"/>
    <mergeCell ref="C61:D61"/>
    <mergeCell ref="J61:K61"/>
    <mergeCell ref="J62:K62"/>
    <mergeCell ref="C48:K48"/>
    <mergeCell ref="G52:H52"/>
    <mergeCell ref="E45:F45"/>
  </mergeCells>
  <conditionalFormatting sqref="G3:H3">
    <cfRule type="cellIs" dxfId="6" priority="1" operator="greaterThanOrEqual">
      <formula>350</formula>
    </cfRule>
  </conditionalFormatting>
  <dataValidations count="1">
    <dataValidation type="list" allowBlank="1" showInputMessage="1" showErrorMessage="1" sqref="H72:I72" xr:uid="{00000000-0002-0000-0100-000000000000}">
      <formula1>"Très satisfaisante, Satisfaisante, Correcte, Compliquée"</formula1>
    </dataValidation>
  </dataValidations>
  <pageMargins left="0.70866141732283472" right="0.70866141732283472" top="0.74803149606299213" bottom="0.74803149606299213" header="0.31496062992125984" footer="0.31496062992125984"/>
  <pageSetup paperSize="9" scale="78" fitToHeight="2" orientation="landscape" r:id="rId1"/>
  <rowBreaks count="1" manualBreakCount="1">
    <brk id="46" min="1" max="10"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12">
    <tabColor theme="7"/>
  </sheetPr>
  <dimension ref="A1:BX204"/>
  <sheetViews>
    <sheetView showGridLines="0" showRowColHeaders="0" topLeftCell="A46" zoomScaleNormal="100" zoomScaleSheetLayoutView="80" workbookViewId="0">
      <selection activeCell="C46" sqref="C46:K52"/>
    </sheetView>
  </sheetViews>
  <sheetFormatPr baseColWidth="10" defaultRowHeight="15" x14ac:dyDescent="0.25"/>
  <cols>
    <col min="1" max="1" width="1.85546875" style="64" customWidth="1"/>
    <col min="2" max="2" width="2.7109375" style="1" customWidth="1"/>
    <col min="3" max="3" width="22.28515625" customWidth="1"/>
    <col min="5" max="6" width="14.140625" customWidth="1"/>
    <col min="9" max="9" width="23.5703125" customWidth="1"/>
    <col min="10" max="10" width="11.5703125" customWidth="1"/>
    <col min="11" max="11" width="10" customWidth="1"/>
    <col min="12" max="13" width="11.42578125" style="64"/>
    <col min="14" max="15" width="3" style="64" customWidth="1"/>
    <col min="16" max="76" width="11.42578125" style="64"/>
  </cols>
  <sheetData>
    <row r="1" spans="2:12" ht="36" x14ac:dyDescent="0.25">
      <c r="B1" s="2"/>
      <c r="C1" s="2" t="str">
        <f>'Etape 1'!B2</f>
        <v>DEMANDE DE SUBVENTIONS 2026</v>
      </c>
      <c r="D1" s="1"/>
      <c r="E1" s="1"/>
      <c r="F1" s="1"/>
      <c r="G1" s="1"/>
      <c r="H1" s="1"/>
      <c r="I1" s="231" t="s">
        <v>472</v>
      </c>
      <c r="J1" s="231"/>
      <c r="K1" s="231"/>
      <c r="L1" s="74"/>
    </row>
    <row r="2" spans="2:12" ht="7.5" customHeight="1" x14ac:dyDescent="0.25">
      <c r="B2" s="2"/>
      <c r="C2" s="2"/>
      <c r="D2" s="1"/>
      <c r="E2" s="1"/>
      <c r="F2" s="1"/>
      <c r="G2" s="1"/>
      <c r="H2" s="1"/>
      <c r="I2" s="16"/>
      <c r="J2" s="16"/>
      <c r="K2" s="16"/>
      <c r="L2" s="74"/>
    </row>
    <row r="3" spans="2:12" ht="30" x14ac:dyDescent="0.25">
      <c r="C3" s="202" t="str" cm="1">
        <f t="array" ref="C3">IF('Etape 1'!B17:B17&lt;350.1,"Le montant demandé est inférieur à 350 €, merci de vous rendre sur l'onglet correspondant"," ")</f>
        <v>Le montant demandé est inférieur à 350 €, merci de vous rendre sur l'onglet correspondant</v>
      </c>
      <c r="D3" s="202"/>
      <c r="E3" s="1"/>
      <c r="F3" s="45" t="s">
        <v>4</v>
      </c>
      <c r="G3" s="200">
        <f>Montant_demandé</f>
        <v>0</v>
      </c>
      <c r="H3" s="201"/>
      <c r="I3" s="6"/>
      <c r="J3" s="6"/>
      <c r="K3" s="6"/>
      <c r="L3" s="74"/>
    </row>
    <row r="4" spans="2:12" x14ac:dyDescent="0.25">
      <c r="C4" s="202"/>
      <c r="D4" s="202"/>
      <c r="E4" s="1"/>
      <c r="F4" s="12" t="s">
        <v>2</v>
      </c>
      <c r="G4" s="196">
        <f>'Etape 1'!B4</f>
        <v>0</v>
      </c>
      <c r="H4" s="197"/>
      <c r="I4" s="1"/>
      <c r="J4" s="1"/>
      <c r="K4" s="6"/>
      <c r="L4" s="74"/>
    </row>
    <row r="5" spans="2:12" ht="33.75" customHeight="1" x14ac:dyDescent="0.25">
      <c r="C5" s="202"/>
      <c r="D5" s="202"/>
      <c r="E5" s="1"/>
      <c r="F5" s="13" t="s">
        <v>3</v>
      </c>
      <c r="G5" s="198" t="str">
        <f>+'Etape 1'!B6</f>
        <v/>
      </c>
      <c r="H5" s="199"/>
      <c r="I5" s="1"/>
      <c r="J5" s="1"/>
      <c r="K5" s="6"/>
      <c r="L5" s="74"/>
    </row>
    <row r="6" spans="2:12" ht="6" customHeight="1" x14ac:dyDescent="0.25">
      <c r="C6" s="1"/>
      <c r="D6" s="1"/>
      <c r="E6" s="1"/>
      <c r="F6" s="1"/>
      <c r="G6" s="1"/>
      <c r="H6" s="1"/>
      <c r="I6" s="6"/>
      <c r="J6" s="8"/>
      <c r="K6" s="8"/>
      <c r="L6" s="74"/>
    </row>
    <row r="7" spans="2:12" ht="3" customHeight="1" x14ac:dyDescent="0.25">
      <c r="C7" s="1"/>
      <c r="D7" s="1"/>
      <c r="E7" s="1"/>
      <c r="F7" s="1"/>
      <c r="G7" s="1"/>
      <c r="H7" s="1"/>
      <c r="I7" s="6"/>
      <c r="J7" s="8"/>
      <c r="K7" s="8"/>
      <c r="L7" s="74"/>
    </row>
    <row r="8" spans="2:12" ht="15.75" x14ac:dyDescent="0.25">
      <c r="B8" s="174" t="s">
        <v>15</v>
      </c>
      <c r="C8" s="174"/>
      <c r="D8" s="174"/>
      <c r="E8" s="174"/>
      <c r="F8" s="174"/>
      <c r="G8" s="174"/>
      <c r="H8" s="174"/>
      <c r="I8" s="174"/>
      <c r="J8" s="174"/>
      <c r="K8" s="174"/>
      <c r="L8" s="74"/>
    </row>
    <row r="9" spans="2:12" ht="5.25" customHeight="1" x14ac:dyDescent="0.25">
      <c r="C9" s="1"/>
      <c r="D9" s="1"/>
      <c r="E9" s="1"/>
      <c r="F9" s="1"/>
      <c r="G9" s="1"/>
      <c r="H9" s="1"/>
      <c r="I9" s="1"/>
      <c r="J9" s="1"/>
      <c r="K9" s="6"/>
      <c r="L9" s="74"/>
    </row>
    <row r="10" spans="2:12" x14ac:dyDescent="0.25">
      <c r="C10" s="1" t="s">
        <v>8</v>
      </c>
      <c r="D10" s="145" t="str">
        <f>IFERROR(VLOOKUP(G4,'Table assos'!A:D,4,0),"")</f>
        <v/>
      </c>
      <c r="E10" s="145"/>
      <c r="F10" s="145"/>
      <c r="G10" s="145"/>
      <c r="H10" s="145"/>
      <c r="I10" s="145"/>
      <c r="J10" s="145"/>
      <c r="K10" s="145"/>
      <c r="L10" s="74"/>
    </row>
    <row r="11" spans="2:12" ht="7.5" customHeight="1" x14ac:dyDescent="0.25">
      <c r="C11" s="1"/>
      <c r="D11" s="1"/>
      <c r="E11" s="1"/>
      <c r="F11" s="1"/>
      <c r="G11" s="1"/>
      <c r="H11" s="1"/>
      <c r="I11" s="1"/>
      <c r="J11" s="1"/>
      <c r="K11" s="6"/>
      <c r="L11" s="74"/>
    </row>
    <row r="12" spans="2:12" x14ac:dyDescent="0.25">
      <c r="C12" s="1" t="s">
        <v>9</v>
      </c>
      <c r="D12" s="145" t="str">
        <f>IFERROR(VLOOKUP(G4,'Table assos'!A:E,5,0),"")</f>
        <v/>
      </c>
      <c r="E12" s="145"/>
      <c r="F12" s="1"/>
      <c r="G12" s="1" t="s">
        <v>10</v>
      </c>
      <c r="H12" s="145" t="str">
        <f>IFERROR(VLOOKUP(G4,'Table assos'!A:F,6,0),"")</f>
        <v/>
      </c>
      <c r="I12" s="145"/>
      <c r="J12" s="145"/>
      <c r="K12" s="145"/>
      <c r="L12" s="74"/>
    </row>
    <row r="13" spans="2:12" ht="7.5" customHeight="1" x14ac:dyDescent="0.25">
      <c r="C13" s="1"/>
      <c r="D13" s="1"/>
      <c r="E13" s="1"/>
      <c r="F13" s="1"/>
      <c r="G13" s="1"/>
      <c r="H13" s="1"/>
      <c r="I13" s="1"/>
      <c r="J13" s="1"/>
      <c r="K13" s="6"/>
      <c r="L13" s="74"/>
    </row>
    <row r="14" spans="2:12" x14ac:dyDescent="0.25">
      <c r="C14" s="1" t="s">
        <v>11</v>
      </c>
      <c r="D14" s="188" t="str">
        <f>IFERROR(VLOOKUP(G4,'Table assos'!A:G,7,0),"")</f>
        <v/>
      </c>
      <c r="E14" s="189"/>
      <c r="F14" s="189"/>
      <c r="G14" s="189"/>
      <c r="H14" s="189"/>
      <c r="I14" s="189"/>
      <c r="J14" s="189"/>
      <c r="K14" s="189"/>
      <c r="L14" s="74"/>
    </row>
    <row r="15" spans="2:12" ht="7.5" customHeight="1" x14ac:dyDescent="0.25">
      <c r="C15" s="1"/>
      <c r="D15" s="1"/>
      <c r="E15" s="1"/>
      <c r="F15" s="1"/>
      <c r="G15" s="1"/>
      <c r="H15" s="1"/>
      <c r="I15" s="1"/>
      <c r="J15" s="1"/>
      <c r="K15" s="6"/>
      <c r="L15" s="74"/>
    </row>
    <row r="16" spans="2:12" x14ac:dyDescent="0.25">
      <c r="C16" s="1" t="s">
        <v>17</v>
      </c>
      <c r="D16" s="1"/>
      <c r="E16" s="1"/>
      <c r="F16" s="1"/>
      <c r="G16" s="1"/>
      <c r="H16" s="1"/>
      <c r="I16" s="1"/>
      <c r="J16" s="1"/>
      <c r="K16" s="6"/>
      <c r="L16" s="74"/>
    </row>
    <row r="17" spans="3:12" x14ac:dyDescent="0.25">
      <c r="C17" s="1" t="s">
        <v>12</v>
      </c>
      <c r="D17" s="189" t="str">
        <f>IFERROR(VLOOKUP($G$4,'Table assos'!A:H,8,0),"")</f>
        <v/>
      </c>
      <c r="E17" s="189"/>
      <c r="F17" s="189"/>
      <c r="G17" s="189"/>
      <c r="H17" s="189"/>
      <c r="I17" s="189"/>
      <c r="J17" s="189"/>
      <c r="K17" s="189"/>
      <c r="L17" s="74"/>
    </row>
    <row r="18" spans="3:12" ht="7.5" customHeight="1" x14ac:dyDescent="0.25">
      <c r="C18" s="1"/>
      <c r="D18" s="6"/>
      <c r="E18" s="6"/>
      <c r="F18" s="6"/>
      <c r="G18" s="6"/>
      <c r="H18" s="6"/>
      <c r="I18" s="6"/>
      <c r="J18" s="6"/>
      <c r="K18" s="6"/>
      <c r="L18" s="74"/>
    </row>
    <row r="19" spans="3:12" x14ac:dyDescent="0.25">
      <c r="C19" s="1" t="s">
        <v>13</v>
      </c>
      <c r="D19" s="189" t="str">
        <f>IFERROR(VLOOKUP($G$4,'Table assos'!A:I,9,0),"")</f>
        <v/>
      </c>
      <c r="E19" s="189"/>
      <c r="F19" s="189"/>
      <c r="G19" s="189"/>
      <c r="H19" s="189"/>
      <c r="I19" s="189"/>
      <c r="J19" s="189"/>
      <c r="K19" s="189"/>
      <c r="L19" s="74"/>
    </row>
    <row r="20" spans="3:12" ht="7.5" customHeight="1" x14ac:dyDescent="0.25">
      <c r="C20" s="1"/>
      <c r="D20" s="6"/>
      <c r="E20" s="6"/>
      <c r="F20" s="6"/>
      <c r="G20" s="6"/>
      <c r="H20" s="6"/>
      <c r="I20" s="6"/>
      <c r="J20" s="6"/>
      <c r="K20" s="6"/>
      <c r="L20" s="74"/>
    </row>
    <row r="21" spans="3:12" x14ac:dyDescent="0.25">
      <c r="C21" s="1" t="s">
        <v>14</v>
      </c>
      <c r="D21" s="189" t="str">
        <f>IFERROR(VLOOKUP($G$4,'Table assos'!A:J,10,0),"")</f>
        <v/>
      </c>
      <c r="E21" s="189"/>
      <c r="F21" s="189"/>
      <c r="G21" s="189"/>
      <c r="H21" s="189"/>
      <c r="I21" s="189"/>
      <c r="J21" s="189"/>
      <c r="K21" s="189"/>
      <c r="L21" s="74"/>
    </row>
    <row r="22" spans="3:12" ht="7.5" customHeight="1" x14ac:dyDescent="0.25">
      <c r="C22" s="1"/>
      <c r="D22" s="6"/>
      <c r="E22" s="6"/>
      <c r="F22" s="6"/>
      <c r="G22" s="6"/>
      <c r="H22" s="6"/>
      <c r="I22" s="6"/>
      <c r="J22" s="6"/>
      <c r="K22" s="6"/>
      <c r="L22" s="74"/>
    </row>
    <row r="23" spans="3:12" x14ac:dyDescent="0.25">
      <c r="C23" s="1" t="s">
        <v>16</v>
      </c>
      <c r="D23" s="187" t="str">
        <f>IFERROR(VLOOKUP($G$4,'Table assos'!A:K,11,0),"")</f>
        <v/>
      </c>
      <c r="E23" s="187"/>
      <c r="F23" s="187"/>
      <c r="G23" s="187"/>
      <c r="H23" s="187"/>
      <c r="I23" s="187"/>
      <c r="J23" s="187"/>
      <c r="K23" s="187"/>
      <c r="L23" s="74"/>
    </row>
    <row r="24" spans="3:12" ht="7.5" customHeight="1" x14ac:dyDescent="0.25">
      <c r="C24" s="1"/>
      <c r="D24" s="6"/>
      <c r="E24" s="6"/>
      <c r="F24" s="6"/>
      <c r="G24" s="6"/>
      <c r="H24" s="6"/>
      <c r="I24" s="6"/>
      <c r="J24" s="6"/>
      <c r="K24" s="6"/>
      <c r="L24" s="74"/>
    </row>
    <row r="25" spans="3:12" x14ac:dyDescent="0.25">
      <c r="C25" s="1" t="s">
        <v>11</v>
      </c>
      <c r="D25" s="188" t="str">
        <f>IFERROR(VLOOKUP($G$4,'Table assos'!A:L,12,0),"")</f>
        <v/>
      </c>
      <c r="E25" s="189"/>
      <c r="F25" s="189"/>
      <c r="G25" s="189"/>
      <c r="H25" s="189"/>
      <c r="I25" s="189"/>
      <c r="J25" s="189"/>
      <c r="K25" s="189"/>
      <c r="L25" s="74"/>
    </row>
    <row r="26" spans="3:12" ht="7.5" customHeight="1" x14ac:dyDescent="0.25">
      <c r="C26" s="1"/>
      <c r="D26" s="1"/>
      <c r="E26" s="1"/>
      <c r="F26" s="1"/>
      <c r="G26" s="1"/>
      <c r="H26" s="1"/>
      <c r="I26" s="1"/>
      <c r="J26" s="1"/>
      <c r="K26" s="6"/>
      <c r="L26" s="74"/>
    </row>
    <row r="27" spans="3:12" x14ac:dyDescent="0.25">
      <c r="C27" s="1" t="s">
        <v>18</v>
      </c>
      <c r="D27" s="1"/>
      <c r="E27" s="1"/>
      <c r="F27" s="1"/>
      <c r="G27" s="1"/>
      <c r="H27" s="1"/>
      <c r="I27" s="1"/>
      <c r="J27" s="1"/>
      <c r="K27" s="6"/>
      <c r="L27" s="74"/>
    </row>
    <row r="28" spans="3:12" x14ac:dyDescent="0.25">
      <c r="C28" s="1" t="s">
        <v>19</v>
      </c>
      <c r="D28" s="190"/>
      <c r="E28" s="190"/>
      <c r="F28" s="190"/>
      <c r="G28" s="190"/>
      <c r="H28" s="190"/>
      <c r="I28" s="190"/>
      <c r="J28" s="190"/>
      <c r="K28" s="190"/>
      <c r="L28" s="74"/>
    </row>
    <row r="29" spans="3:12" ht="7.5" customHeight="1" x14ac:dyDescent="0.25">
      <c r="C29" s="1"/>
      <c r="D29" s="1"/>
      <c r="E29" s="1"/>
      <c r="F29" s="1"/>
      <c r="G29" s="1"/>
      <c r="H29" s="1"/>
      <c r="I29" s="1"/>
      <c r="J29" s="1"/>
      <c r="K29" s="6"/>
      <c r="L29" s="74"/>
    </row>
    <row r="30" spans="3:12" x14ac:dyDescent="0.25">
      <c r="C30" s="1" t="s">
        <v>16</v>
      </c>
      <c r="D30" s="191"/>
      <c r="E30" s="191"/>
      <c r="F30" s="191"/>
      <c r="G30" s="191"/>
      <c r="H30" s="191"/>
      <c r="I30" s="191"/>
      <c r="J30" s="191"/>
      <c r="K30" s="191"/>
      <c r="L30" s="74"/>
    </row>
    <row r="31" spans="3:12" ht="7.5" customHeight="1" x14ac:dyDescent="0.25">
      <c r="C31" s="1"/>
      <c r="D31" s="1"/>
      <c r="E31" s="1"/>
      <c r="F31" s="1"/>
      <c r="G31" s="1"/>
      <c r="H31" s="1"/>
      <c r="I31" s="1"/>
      <c r="J31" s="1"/>
      <c r="K31" s="6"/>
      <c r="L31" s="74"/>
    </row>
    <row r="32" spans="3:12" x14ac:dyDescent="0.25">
      <c r="C32" s="1" t="s">
        <v>11</v>
      </c>
      <c r="D32" s="195"/>
      <c r="E32" s="190"/>
      <c r="F32" s="190"/>
      <c r="G32" s="190"/>
      <c r="H32" s="190"/>
      <c r="I32" s="190"/>
      <c r="J32" s="190"/>
      <c r="K32" s="190"/>
      <c r="L32" s="74"/>
    </row>
    <row r="33" spans="2:24" ht="7.5" customHeight="1" x14ac:dyDescent="0.25">
      <c r="C33" s="1"/>
      <c r="D33" s="1"/>
      <c r="E33" s="1"/>
      <c r="F33" s="1"/>
      <c r="G33" s="1"/>
      <c r="H33" s="1"/>
      <c r="I33" s="1"/>
      <c r="J33" s="1"/>
      <c r="K33" s="1"/>
    </row>
    <row r="34" spans="2:24" ht="15.75" x14ac:dyDescent="0.25">
      <c r="B34" s="174" t="s">
        <v>710</v>
      </c>
      <c r="C34" s="174"/>
      <c r="D34" s="174"/>
      <c r="E34" s="174"/>
      <c r="F34" s="174"/>
      <c r="G34" s="174"/>
      <c r="H34" s="174"/>
      <c r="I34" s="174"/>
      <c r="J34" s="174"/>
      <c r="K34" s="174"/>
    </row>
    <row r="35" spans="2:24" x14ac:dyDescent="0.25">
      <c r="C35" s="1" t="s">
        <v>714</v>
      </c>
      <c r="D35" s="1"/>
      <c r="E35" s="1"/>
      <c r="F35" s="1"/>
      <c r="G35" s="1"/>
      <c r="H35" s="1"/>
      <c r="I35" s="1"/>
      <c r="J35" s="1"/>
      <c r="K35" s="1"/>
    </row>
    <row r="36" spans="2:24" x14ac:dyDescent="0.25">
      <c r="B36" s="35"/>
      <c r="C36" s="35" t="s">
        <v>456</v>
      </c>
      <c r="D36" s="1"/>
      <c r="E36" s="1"/>
      <c r="F36" s="1"/>
      <c r="G36" s="1"/>
      <c r="H36" s="1"/>
      <c r="I36" s="1"/>
      <c r="J36" s="1"/>
      <c r="K36" s="1"/>
      <c r="N36" s="74"/>
      <c r="O36" s="74"/>
      <c r="P36" s="74"/>
      <c r="Q36" s="74"/>
      <c r="R36" s="74"/>
      <c r="S36" s="74"/>
      <c r="T36" s="74"/>
      <c r="U36" s="74"/>
      <c r="V36" s="74"/>
      <c r="W36" s="74"/>
      <c r="X36" s="74"/>
    </row>
    <row r="37" spans="2:24" x14ac:dyDescent="0.25">
      <c r="C37" s="229"/>
      <c r="D37" s="229"/>
      <c r="E37" s="229"/>
      <c r="F37" s="229"/>
      <c r="G37" s="229"/>
      <c r="H37" s="229"/>
      <c r="I37" s="229"/>
      <c r="J37" s="229"/>
      <c r="K37" s="229"/>
      <c r="N37" s="74"/>
      <c r="O37" s="74"/>
      <c r="P37" s="74"/>
      <c r="Q37" s="74"/>
      <c r="R37" s="74"/>
      <c r="S37" s="74"/>
      <c r="T37" s="74"/>
      <c r="U37" s="74"/>
      <c r="V37" s="74"/>
      <c r="W37" s="74"/>
      <c r="X37" s="74"/>
    </row>
    <row r="38" spans="2:24" x14ac:dyDescent="0.25">
      <c r="C38" s="229"/>
      <c r="D38" s="229"/>
      <c r="E38" s="229"/>
      <c r="F38" s="229"/>
      <c r="G38" s="229"/>
      <c r="H38" s="229"/>
      <c r="I38" s="229"/>
      <c r="J38" s="229"/>
      <c r="K38" s="229"/>
      <c r="N38" s="233"/>
      <c r="O38" s="233"/>
      <c r="P38" s="233"/>
      <c r="Q38" s="233"/>
      <c r="R38" s="233"/>
      <c r="S38" s="74"/>
      <c r="T38" s="74"/>
      <c r="U38" s="74"/>
      <c r="V38" s="74"/>
      <c r="W38" s="74"/>
      <c r="X38" s="74"/>
    </row>
    <row r="39" spans="2:24" x14ac:dyDescent="0.25">
      <c r="C39" s="229"/>
      <c r="D39" s="229"/>
      <c r="E39" s="229"/>
      <c r="F39" s="229"/>
      <c r="G39" s="229"/>
      <c r="H39" s="229"/>
      <c r="I39" s="229"/>
      <c r="J39" s="229"/>
      <c r="K39" s="229"/>
      <c r="N39" s="74"/>
      <c r="O39" s="74"/>
      <c r="P39" s="74"/>
      <c r="Q39" s="74"/>
      <c r="R39" s="74"/>
      <c r="S39" s="74"/>
      <c r="T39" s="74"/>
      <c r="U39" s="74"/>
      <c r="V39" s="74"/>
      <c r="W39" s="74"/>
      <c r="X39" s="74"/>
    </row>
    <row r="40" spans="2:24" x14ac:dyDescent="0.25">
      <c r="C40" s="229"/>
      <c r="D40" s="229"/>
      <c r="E40" s="229"/>
      <c r="F40" s="229"/>
      <c r="G40" s="229"/>
      <c r="H40" s="229"/>
      <c r="I40" s="229"/>
      <c r="J40" s="229"/>
      <c r="K40" s="229"/>
      <c r="N40" s="74"/>
      <c r="O40" s="74"/>
      <c r="P40" s="74"/>
      <c r="Q40" s="74"/>
      <c r="R40" s="74"/>
      <c r="S40" s="74"/>
      <c r="T40" s="233"/>
      <c r="U40" s="233"/>
      <c r="V40" s="233"/>
      <c r="W40" s="233"/>
      <c r="X40" s="233"/>
    </row>
    <row r="41" spans="2:24" x14ac:dyDescent="0.25">
      <c r="C41" s="229"/>
      <c r="D41" s="229"/>
      <c r="E41" s="229"/>
      <c r="F41" s="229"/>
      <c r="G41" s="229"/>
      <c r="H41" s="229"/>
      <c r="I41" s="229"/>
      <c r="J41" s="229"/>
      <c r="K41" s="229"/>
      <c r="N41" s="74"/>
      <c r="O41" s="74"/>
      <c r="P41" s="74"/>
      <c r="Q41" s="74"/>
      <c r="R41" s="74"/>
      <c r="S41" s="74"/>
      <c r="T41" s="233"/>
      <c r="U41" s="233"/>
      <c r="V41" s="233"/>
      <c r="W41" s="233"/>
      <c r="X41" s="233"/>
    </row>
    <row r="42" spans="2:24" x14ac:dyDescent="0.25">
      <c r="C42" s="229"/>
      <c r="D42" s="229"/>
      <c r="E42" s="229"/>
      <c r="F42" s="229"/>
      <c r="G42" s="229"/>
      <c r="H42" s="229"/>
      <c r="I42" s="229"/>
      <c r="J42" s="229"/>
      <c r="K42" s="229"/>
      <c r="N42" s="74"/>
      <c r="O42" s="74"/>
      <c r="P42" s="74"/>
      <c r="Q42" s="74"/>
      <c r="R42" s="74"/>
      <c r="S42" s="74"/>
      <c r="T42" s="233"/>
      <c r="U42" s="233"/>
      <c r="V42" s="233"/>
      <c r="W42" s="233"/>
      <c r="X42" s="233"/>
    </row>
    <row r="43" spans="2:24" x14ac:dyDescent="0.25">
      <c r="C43" s="229"/>
      <c r="D43" s="229"/>
      <c r="E43" s="229"/>
      <c r="F43" s="229"/>
      <c r="G43" s="229"/>
      <c r="H43" s="229"/>
      <c r="I43" s="229"/>
      <c r="J43" s="229"/>
      <c r="K43" s="229"/>
      <c r="N43" s="74"/>
      <c r="O43" s="74"/>
      <c r="P43" s="74"/>
      <c r="Q43" s="74"/>
      <c r="R43" s="74"/>
      <c r="S43" s="74"/>
      <c r="T43" s="233"/>
      <c r="U43" s="233"/>
      <c r="V43" s="233"/>
      <c r="W43" s="233"/>
      <c r="X43" s="233"/>
    </row>
    <row r="44" spans="2:24" x14ac:dyDescent="0.25">
      <c r="C44" t="s">
        <v>715</v>
      </c>
      <c r="D44" s="1"/>
      <c r="E44" s="1"/>
      <c r="F44" s="1"/>
      <c r="G44" s="1"/>
      <c r="H44" s="1"/>
      <c r="I44" s="1"/>
      <c r="J44" s="1"/>
      <c r="K44" s="1"/>
      <c r="N44" s="74"/>
      <c r="O44" s="74"/>
      <c r="P44" s="74"/>
      <c r="Q44" s="74"/>
      <c r="R44" s="74"/>
      <c r="S44" s="74"/>
      <c r="T44" s="233"/>
      <c r="U44" s="233"/>
      <c r="V44" s="233"/>
      <c r="W44" s="233"/>
      <c r="X44" s="233"/>
    </row>
    <row r="45" spans="2:24" x14ac:dyDescent="0.25">
      <c r="C45" s="1" t="s">
        <v>210</v>
      </c>
      <c r="D45" s="1"/>
      <c r="E45" s="1"/>
      <c r="F45" s="1"/>
      <c r="G45" s="1"/>
      <c r="H45" s="1"/>
      <c r="I45" s="1"/>
      <c r="J45" s="1"/>
      <c r="K45" s="1"/>
      <c r="N45" s="74"/>
      <c r="O45" s="74"/>
      <c r="P45" s="74"/>
      <c r="Q45" s="74"/>
      <c r="R45" s="74"/>
      <c r="S45" s="74"/>
      <c r="T45" s="233"/>
      <c r="U45" s="233"/>
      <c r="V45" s="233"/>
      <c r="W45" s="233"/>
      <c r="X45" s="233"/>
    </row>
    <row r="46" spans="2:24" x14ac:dyDescent="0.25">
      <c r="C46" s="234"/>
      <c r="D46" s="229"/>
      <c r="E46" s="229"/>
      <c r="F46" s="229"/>
      <c r="G46" s="229"/>
      <c r="H46" s="229"/>
      <c r="I46" s="229"/>
      <c r="J46" s="229"/>
      <c r="K46" s="229"/>
      <c r="N46" s="74"/>
      <c r="O46" s="74"/>
      <c r="P46" s="74"/>
      <c r="Q46" s="74"/>
      <c r="R46" s="74"/>
      <c r="S46" s="74"/>
      <c r="T46" s="233"/>
      <c r="U46" s="233"/>
      <c r="V46" s="233"/>
      <c r="W46" s="233"/>
      <c r="X46" s="233"/>
    </row>
    <row r="47" spans="2:24" x14ac:dyDescent="0.25">
      <c r="C47" s="229"/>
      <c r="D47" s="229"/>
      <c r="E47" s="229"/>
      <c r="F47" s="229"/>
      <c r="G47" s="229"/>
      <c r="H47" s="229"/>
      <c r="I47" s="229"/>
      <c r="J47" s="229"/>
      <c r="K47" s="229"/>
      <c r="N47" s="74"/>
      <c r="O47" s="74"/>
      <c r="P47" s="74"/>
      <c r="Q47" s="74"/>
      <c r="R47" s="74"/>
      <c r="S47" s="74"/>
      <c r="T47" s="233"/>
      <c r="U47" s="233"/>
      <c r="V47" s="233"/>
      <c r="W47" s="233"/>
      <c r="X47" s="233"/>
    </row>
    <row r="48" spans="2:24" x14ac:dyDescent="0.25">
      <c r="C48" s="229"/>
      <c r="D48" s="229"/>
      <c r="E48" s="229"/>
      <c r="F48" s="229"/>
      <c r="G48" s="229"/>
      <c r="H48" s="229"/>
      <c r="I48" s="229"/>
      <c r="J48" s="229"/>
      <c r="K48" s="229"/>
      <c r="N48" s="74"/>
      <c r="O48" s="74"/>
      <c r="P48" s="74"/>
      <c r="Q48" s="74"/>
      <c r="R48" s="74"/>
      <c r="S48" s="74"/>
      <c r="T48" s="233"/>
      <c r="U48" s="233"/>
      <c r="V48" s="233"/>
      <c r="W48" s="233"/>
      <c r="X48" s="233"/>
    </row>
    <row r="49" spans="2:24" x14ac:dyDescent="0.25">
      <c r="C49" s="229"/>
      <c r="D49" s="229"/>
      <c r="E49" s="229"/>
      <c r="F49" s="229"/>
      <c r="G49" s="229"/>
      <c r="H49" s="229"/>
      <c r="I49" s="229"/>
      <c r="J49" s="229"/>
      <c r="K49" s="229"/>
      <c r="N49" s="74"/>
      <c r="O49" s="74"/>
      <c r="P49" s="74"/>
      <c r="Q49" s="74"/>
      <c r="R49" s="74"/>
      <c r="S49" s="74"/>
      <c r="T49" s="233"/>
      <c r="U49" s="233"/>
      <c r="V49" s="233"/>
      <c r="W49" s="233"/>
      <c r="X49" s="233"/>
    </row>
    <row r="50" spans="2:24" x14ac:dyDescent="0.25">
      <c r="C50" s="229"/>
      <c r="D50" s="229"/>
      <c r="E50" s="229"/>
      <c r="F50" s="229"/>
      <c r="G50" s="229"/>
      <c r="H50" s="229"/>
      <c r="I50" s="229"/>
      <c r="J50" s="229"/>
      <c r="K50" s="229"/>
      <c r="N50" s="74"/>
      <c r="O50" s="74"/>
      <c r="P50" s="74"/>
      <c r="Q50" s="74"/>
      <c r="R50" s="74"/>
      <c r="S50" s="74"/>
      <c r="T50" s="233"/>
      <c r="U50" s="233"/>
      <c r="V50" s="233"/>
      <c r="W50" s="233"/>
      <c r="X50" s="233"/>
    </row>
    <row r="51" spans="2:24" x14ac:dyDescent="0.25">
      <c r="C51" s="229"/>
      <c r="D51" s="229"/>
      <c r="E51" s="229"/>
      <c r="F51" s="229"/>
      <c r="G51" s="229"/>
      <c r="H51" s="229"/>
      <c r="I51" s="229"/>
      <c r="J51" s="229"/>
      <c r="K51" s="229"/>
      <c r="N51" s="74"/>
      <c r="O51" s="74"/>
      <c r="P51" s="74"/>
      <c r="Q51" s="74"/>
      <c r="R51" s="74"/>
      <c r="S51" s="74"/>
      <c r="T51" s="74"/>
      <c r="U51" s="74"/>
      <c r="V51" s="74"/>
      <c r="W51" s="74"/>
      <c r="X51" s="74"/>
    </row>
    <row r="52" spans="2:24" x14ac:dyDescent="0.25">
      <c r="C52" s="229"/>
      <c r="D52" s="229"/>
      <c r="E52" s="229"/>
      <c r="F52" s="229"/>
      <c r="G52" s="229"/>
      <c r="H52" s="229"/>
      <c r="I52" s="229"/>
      <c r="J52" s="229"/>
      <c r="K52" s="229"/>
    </row>
    <row r="53" spans="2:24" x14ac:dyDescent="0.25">
      <c r="C53" s="1"/>
      <c r="D53" s="1"/>
      <c r="E53" s="1"/>
      <c r="F53" s="1"/>
      <c r="G53" s="1"/>
      <c r="H53" s="1"/>
      <c r="I53" s="1"/>
      <c r="J53" s="1"/>
      <c r="K53" s="1"/>
      <c r="N53" s="233"/>
      <c r="O53" s="233"/>
      <c r="P53" s="233"/>
      <c r="Q53" s="233"/>
      <c r="R53" s="233"/>
    </row>
    <row r="54" spans="2:24" x14ac:dyDescent="0.25">
      <c r="C54" s="1" t="s">
        <v>28</v>
      </c>
      <c r="D54" s="1"/>
      <c r="E54" s="1"/>
      <c r="F54" s="1"/>
      <c r="G54" s="1"/>
      <c r="H54" s="206"/>
      <c r="I54" s="206"/>
      <c r="J54" s="1"/>
      <c r="K54" s="1"/>
    </row>
    <row r="55" spans="2:24" x14ac:dyDescent="0.25">
      <c r="C55" s="1"/>
      <c r="D55" s="1"/>
      <c r="E55" s="1"/>
      <c r="F55" s="1"/>
      <c r="G55" s="1"/>
      <c r="H55" s="1"/>
      <c r="I55" s="1"/>
      <c r="J55" s="1"/>
      <c r="K55" s="1"/>
      <c r="N55" s="73"/>
      <c r="O55" s="73"/>
      <c r="P55" s="73"/>
      <c r="Q55" s="73"/>
      <c r="R55" s="73"/>
    </row>
    <row r="56" spans="2:24" ht="15.75" x14ac:dyDescent="0.25">
      <c r="B56" s="174" t="s">
        <v>320</v>
      </c>
      <c r="C56" s="174"/>
      <c r="D56" s="174"/>
      <c r="E56" s="174"/>
      <c r="F56" s="174"/>
      <c r="G56" s="174"/>
      <c r="H56" s="174"/>
      <c r="I56" s="174"/>
      <c r="J56" s="174"/>
      <c r="K56" s="174"/>
      <c r="N56" s="73"/>
      <c r="O56" s="73"/>
      <c r="P56" s="73"/>
      <c r="Q56" s="73"/>
      <c r="R56" s="73"/>
    </row>
    <row r="57" spans="2:24" ht="15" customHeight="1" x14ac:dyDescent="0.25">
      <c r="B57" s="256" t="s">
        <v>464</v>
      </c>
      <c r="C57" s="256"/>
      <c r="D57" s="256"/>
      <c r="E57" s="256"/>
      <c r="F57" s="256"/>
      <c r="G57" s="149" t="s">
        <v>465</v>
      </c>
      <c r="H57" s="149"/>
      <c r="I57" s="149"/>
      <c r="J57" s="149"/>
      <c r="K57" s="149"/>
      <c r="N57" s="73"/>
      <c r="O57" s="73"/>
      <c r="P57" s="73"/>
      <c r="Q57" s="73"/>
      <c r="R57" s="73"/>
    </row>
    <row r="58" spans="2:24" x14ac:dyDescent="0.25">
      <c r="B58" s="256"/>
      <c r="C58" s="256"/>
      <c r="D58" s="256"/>
      <c r="E58" s="256"/>
      <c r="F58" s="256"/>
      <c r="G58" s="255"/>
      <c r="H58" s="255"/>
      <c r="I58" s="255"/>
      <c r="J58" s="255"/>
      <c r="K58" s="255"/>
      <c r="N58" s="73"/>
      <c r="O58" s="73"/>
      <c r="P58" s="73"/>
      <c r="Q58" s="73"/>
      <c r="R58" s="73"/>
    </row>
    <row r="59" spans="2:24" x14ac:dyDescent="0.25">
      <c r="B59" s="14"/>
      <c r="C59" s="228" t="s">
        <v>309</v>
      </c>
      <c r="D59" s="228"/>
      <c r="E59" s="228"/>
      <c r="G59" s="246"/>
      <c r="H59" s="247"/>
      <c r="I59" s="247"/>
      <c r="J59" s="247"/>
      <c r="K59" s="248"/>
      <c r="N59" s="73"/>
      <c r="O59" s="73"/>
      <c r="P59" s="73"/>
      <c r="Q59" s="73"/>
      <c r="R59" s="73"/>
    </row>
    <row r="60" spans="2:24" x14ac:dyDescent="0.25">
      <c r="B60" s="14"/>
      <c r="C60" s="228" t="s">
        <v>310</v>
      </c>
      <c r="D60" s="228"/>
      <c r="E60" s="228"/>
      <c r="G60" s="249"/>
      <c r="H60" s="250"/>
      <c r="I60" s="250"/>
      <c r="J60" s="250"/>
      <c r="K60" s="251"/>
      <c r="N60" s="73"/>
      <c r="O60" s="73"/>
      <c r="P60" s="73"/>
      <c r="Q60" s="73"/>
      <c r="R60" s="73"/>
    </row>
    <row r="61" spans="2:24" x14ac:dyDescent="0.25">
      <c r="B61" s="14"/>
      <c r="C61" s="228" t="s">
        <v>311</v>
      </c>
      <c r="D61" s="228"/>
      <c r="E61" s="228"/>
      <c r="G61" s="249"/>
      <c r="H61" s="250"/>
      <c r="I61" s="250"/>
      <c r="J61" s="250"/>
      <c r="K61" s="251"/>
      <c r="N61" s="73"/>
      <c r="O61" s="73"/>
      <c r="P61" s="73"/>
      <c r="Q61" s="73"/>
      <c r="R61" s="73"/>
    </row>
    <row r="62" spans="2:24" x14ac:dyDescent="0.25">
      <c r="B62" s="14"/>
      <c r="C62" s="228" t="s">
        <v>312</v>
      </c>
      <c r="D62" s="228"/>
      <c r="E62" s="228"/>
      <c r="G62" s="249"/>
      <c r="H62" s="250"/>
      <c r="I62" s="250"/>
      <c r="J62" s="250"/>
      <c r="K62" s="251"/>
      <c r="N62" s="73"/>
      <c r="O62" s="73"/>
      <c r="P62" s="73"/>
      <c r="Q62" s="73"/>
      <c r="R62" s="73"/>
    </row>
    <row r="63" spans="2:24" x14ac:dyDescent="0.25">
      <c r="B63" s="14"/>
      <c r="C63" s="228" t="s">
        <v>303</v>
      </c>
      <c r="D63" s="228"/>
      <c r="E63" s="228"/>
      <c r="G63" s="249"/>
      <c r="H63" s="250"/>
      <c r="I63" s="250"/>
      <c r="J63" s="250"/>
      <c r="K63" s="251"/>
      <c r="N63" s="73"/>
      <c r="O63" s="73"/>
      <c r="P63" s="73"/>
      <c r="Q63" s="73"/>
      <c r="R63" s="73"/>
    </row>
    <row r="64" spans="2:24" x14ac:dyDescent="0.25">
      <c r="B64" s="14"/>
      <c r="C64" s="228" t="s">
        <v>313</v>
      </c>
      <c r="D64" s="228"/>
      <c r="E64" s="228"/>
      <c r="G64" s="249"/>
      <c r="H64" s="250"/>
      <c r="I64" s="250"/>
      <c r="J64" s="250"/>
      <c r="K64" s="251"/>
      <c r="N64" s="73"/>
      <c r="O64" s="73"/>
      <c r="P64" s="73"/>
      <c r="Q64" s="73"/>
      <c r="R64" s="73"/>
    </row>
    <row r="65" spans="2:18" x14ac:dyDescent="0.25">
      <c r="B65" s="14"/>
      <c r="C65" s="228" t="s">
        <v>301</v>
      </c>
      <c r="D65" s="228"/>
      <c r="E65" s="228"/>
      <c r="G65" s="249"/>
      <c r="H65" s="250"/>
      <c r="I65" s="250"/>
      <c r="J65" s="250"/>
      <c r="K65" s="251"/>
      <c r="N65" s="73"/>
      <c r="O65" s="73"/>
      <c r="P65" s="73"/>
      <c r="Q65" s="73"/>
      <c r="R65" s="73"/>
    </row>
    <row r="66" spans="2:18" x14ac:dyDescent="0.25">
      <c r="B66" s="14"/>
      <c r="C66" s="228" t="s">
        <v>302</v>
      </c>
      <c r="D66" s="228"/>
      <c r="E66" s="228"/>
      <c r="G66" s="249"/>
      <c r="H66" s="250"/>
      <c r="I66" s="250"/>
      <c r="J66" s="250"/>
      <c r="K66" s="251"/>
      <c r="N66" s="73"/>
      <c r="O66" s="73"/>
      <c r="P66" s="73"/>
      <c r="Q66" s="73"/>
      <c r="R66" s="73"/>
    </row>
    <row r="67" spans="2:18" x14ac:dyDescent="0.25">
      <c r="B67" s="14"/>
      <c r="C67" s="228" t="s">
        <v>314</v>
      </c>
      <c r="D67" s="228"/>
      <c r="E67" s="228"/>
      <c r="G67" s="249"/>
      <c r="H67" s="250"/>
      <c r="I67" s="250"/>
      <c r="J67" s="250"/>
      <c r="K67" s="251"/>
      <c r="N67" s="73"/>
      <c r="O67" s="73"/>
      <c r="P67" s="73"/>
      <c r="Q67" s="73"/>
      <c r="R67" s="73"/>
    </row>
    <row r="68" spans="2:18" x14ac:dyDescent="0.25">
      <c r="B68" s="14"/>
      <c r="C68" s="235" t="s">
        <v>315</v>
      </c>
      <c r="D68" s="236"/>
      <c r="E68" s="236"/>
      <c r="G68" s="249"/>
      <c r="H68" s="250"/>
      <c r="I68" s="250"/>
      <c r="J68" s="250"/>
      <c r="K68" s="251"/>
      <c r="N68" s="73"/>
      <c r="O68" s="73"/>
      <c r="P68" s="73"/>
      <c r="Q68" s="73"/>
      <c r="R68" s="73"/>
    </row>
    <row r="69" spans="2:18" x14ac:dyDescent="0.25">
      <c r="B69" s="14"/>
      <c r="C69" s="228" t="s">
        <v>316</v>
      </c>
      <c r="D69" s="228"/>
      <c r="E69" s="228"/>
      <c r="G69" s="252"/>
      <c r="H69" s="253"/>
      <c r="I69" s="253"/>
      <c r="J69" s="253"/>
      <c r="K69" s="254"/>
      <c r="N69" s="73"/>
      <c r="O69" s="73"/>
      <c r="P69" s="73"/>
      <c r="Q69" s="73"/>
      <c r="R69" s="73"/>
    </row>
    <row r="70" spans="2:18" x14ac:dyDescent="0.25">
      <c r="C70" s="1"/>
      <c r="D70" s="1"/>
      <c r="E70" s="1"/>
      <c r="F70" s="1"/>
      <c r="G70" s="1"/>
      <c r="H70" s="1"/>
      <c r="I70" s="1"/>
      <c r="J70" s="1"/>
      <c r="K70" s="1"/>
      <c r="N70" s="73"/>
      <c r="O70" s="73"/>
      <c r="P70" s="73"/>
      <c r="Q70" s="73"/>
      <c r="R70" s="73"/>
    </row>
    <row r="71" spans="2:18" ht="15.75" x14ac:dyDescent="0.25">
      <c r="B71" s="174" t="s">
        <v>321</v>
      </c>
      <c r="C71" s="174"/>
      <c r="D71" s="174"/>
      <c r="E71" s="174"/>
      <c r="F71" s="174"/>
      <c r="G71" s="174"/>
      <c r="H71" s="174"/>
      <c r="I71" s="174"/>
      <c r="J71" s="174"/>
      <c r="K71" s="174"/>
      <c r="N71" s="73"/>
      <c r="O71" s="73"/>
      <c r="P71" s="73"/>
      <c r="Q71" s="73"/>
      <c r="R71" s="73"/>
    </row>
    <row r="72" spans="2:18" x14ac:dyDescent="0.25">
      <c r="C72" s="1"/>
      <c r="D72" s="1"/>
      <c r="E72" s="1"/>
      <c r="F72" s="1"/>
      <c r="G72" s="1"/>
      <c r="H72" s="1"/>
      <c r="I72" s="1"/>
      <c r="J72" s="1"/>
      <c r="K72" s="1"/>
      <c r="N72" s="73"/>
      <c r="O72" s="73"/>
      <c r="P72" s="73"/>
      <c r="Q72" s="73"/>
      <c r="R72" s="73"/>
    </row>
    <row r="73" spans="2:18" x14ac:dyDescent="0.25">
      <c r="C73" s="1" t="s">
        <v>543</v>
      </c>
      <c r="D73" s="1"/>
      <c r="E73" s="1"/>
      <c r="F73" s="84" t="s">
        <v>324</v>
      </c>
      <c r="G73" s="1"/>
      <c r="H73" s="35" t="str">
        <f>IF(F73="Oui","Merci d'adresser en fichier PDF le projet associatif","")</f>
        <v>Merci d'adresser en fichier PDF le projet associatif</v>
      </c>
      <c r="I73" s="1"/>
      <c r="J73" s="1"/>
      <c r="K73" s="1"/>
      <c r="N73" s="73"/>
      <c r="O73" s="73"/>
      <c r="P73" s="73"/>
      <c r="Q73" s="73"/>
      <c r="R73" s="73"/>
    </row>
    <row r="74" spans="2:18" ht="6.75" customHeight="1" x14ac:dyDescent="0.25">
      <c r="C74" s="1"/>
      <c r="D74" s="1"/>
      <c r="E74" s="1"/>
      <c r="F74" s="1"/>
      <c r="G74" s="1"/>
      <c r="H74" s="35"/>
      <c r="I74" s="1"/>
      <c r="J74" s="1"/>
      <c r="K74" s="1"/>
      <c r="N74" s="73"/>
      <c r="O74" s="73"/>
      <c r="P74" s="73"/>
      <c r="Q74" s="73"/>
      <c r="R74" s="73"/>
    </row>
    <row r="75" spans="2:18" x14ac:dyDescent="0.25">
      <c r="D75" s="1"/>
      <c r="E75" s="1"/>
      <c r="F75" s="1"/>
      <c r="G75" s="1"/>
      <c r="H75" s="1" t="s">
        <v>438</v>
      </c>
      <c r="I75" s="1"/>
      <c r="J75" s="1"/>
      <c r="K75" s="1"/>
      <c r="P75" s="73"/>
      <c r="Q75" s="73"/>
      <c r="R75" s="73"/>
    </row>
    <row r="76" spans="2:18" x14ac:dyDescent="0.25">
      <c r="C76" s="1" t="s">
        <v>325</v>
      </c>
      <c r="D76" s="1"/>
      <c r="E76" s="1"/>
      <c r="F76" s="1"/>
      <c r="G76" s="1"/>
      <c r="H76" s="246"/>
      <c r="I76" s="247"/>
      <c r="J76" s="247"/>
      <c r="K76" s="248"/>
      <c r="P76" s="73"/>
      <c r="Q76" s="73"/>
      <c r="R76" s="73"/>
    </row>
    <row r="77" spans="2:18" x14ac:dyDescent="0.25">
      <c r="C77" s="23" t="s">
        <v>308</v>
      </c>
      <c r="D77" s="232"/>
      <c r="E77" s="232"/>
      <c r="F77" s="232"/>
      <c r="G77" s="1"/>
      <c r="H77" s="249"/>
      <c r="I77" s="250"/>
      <c r="J77" s="250"/>
      <c r="K77" s="251"/>
      <c r="P77" s="73"/>
      <c r="Q77" s="73"/>
      <c r="R77" s="73"/>
    </row>
    <row r="78" spans="2:18" ht="6" customHeight="1" x14ac:dyDescent="0.25">
      <c r="C78" s="1"/>
      <c r="D78" s="1"/>
      <c r="E78" s="1"/>
      <c r="F78" s="1"/>
      <c r="G78" s="1"/>
      <c r="H78" s="249"/>
      <c r="I78" s="250"/>
      <c r="J78" s="250"/>
      <c r="K78" s="251"/>
      <c r="P78" s="73"/>
      <c r="Q78" s="73"/>
      <c r="R78" s="73"/>
    </row>
    <row r="79" spans="2:18" x14ac:dyDescent="0.25">
      <c r="C79" s="23" t="s">
        <v>326</v>
      </c>
      <c r="D79" s="232"/>
      <c r="E79" s="232"/>
      <c r="F79" s="232"/>
      <c r="G79" s="1"/>
      <c r="H79" s="249"/>
      <c r="I79" s="250"/>
      <c r="J79" s="250"/>
      <c r="K79" s="251"/>
      <c r="P79" s="73"/>
      <c r="Q79" s="73"/>
      <c r="R79" s="73"/>
    </row>
    <row r="80" spans="2:18" ht="6.75" customHeight="1" x14ac:dyDescent="0.25">
      <c r="C80" s="1"/>
      <c r="D80" s="1"/>
      <c r="E80" s="1"/>
      <c r="F80" s="1"/>
      <c r="G80" s="1"/>
      <c r="H80" s="249"/>
      <c r="I80" s="250"/>
      <c r="J80" s="250"/>
      <c r="K80" s="251"/>
      <c r="P80" s="73"/>
      <c r="Q80" s="73"/>
      <c r="R80" s="73"/>
    </row>
    <row r="81" spans="2:18" x14ac:dyDescent="0.25">
      <c r="C81" s="23" t="s">
        <v>327</v>
      </c>
      <c r="D81" s="232"/>
      <c r="E81" s="232"/>
      <c r="F81" s="232"/>
      <c r="G81" s="1"/>
      <c r="H81" s="252"/>
      <c r="I81" s="253"/>
      <c r="J81" s="253"/>
      <c r="K81" s="254"/>
      <c r="P81" s="73"/>
      <c r="Q81" s="73"/>
      <c r="R81" s="73"/>
    </row>
    <row r="82" spans="2:18" x14ac:dyDescent="0.25">
      <c r="C82" s="1"/>
      <c r="D82" s="1"/>
      <c r="E82" s="1"/>
      <c r="F82" s="1"/>
      <c r="G82" s="1"/>
      <c r="H82" s="1"/>
      <c r="I82" s="1"/>
      <c r="J82" s="1"/>
      <c r="K82" s="1"/>
      <c r="P82" s="73"/>
      <c r="Q82" s="73"/>
      <c r="R82" s="73"/>
    </row>
    <row r="83" spans="2:18" ht="15.75" x14ac:dyDescent="0.25">
      <c r="B83" s="174" t="s">
        <v>273</v>
      </c>
      <c r="C83" s="174"/>
      <c r="D83" s="174"/>
      <c r="E83" s="174"/>
      <c r="F83" s="174"/>
      <c r="G83" s="174"/>
      <c r="H83" s="174"/>
      <c r="I83" s="174"/>
      <c r="J83" s="174"/>
      <c r="K83" s="174"/>
    </row>
    <row r="84" spans="2:18" ht="15.75" x14ac:dyDescent="0.25">
      <c r="B84" s="9"/>
      <c r="C84" s="9"/>
      <c r="D84" s="9"/>
      <c r="E84" s="9"/>
      <c r="F84" s="9"/>
      <c r="G84" s="9"/>
      <c r="H84" s="9"/>
      <c r="I84" s="9"/>
      <c r="J84" s="9"/>
      <c r="K84" s="9"/>
    </row>
    <row r="85" spans="2:18" ht="15" customHeight="1" x14ac:dyDescent="0.25">
      <c r="C85" s="193" t="s">
        <v>21</v>
      </c>
      <c r="D85" s="193"/>
      <c r="E85" s="193" t="s">
        <v>708</v>
      </c>
      <c r="F85" s="193"/>
      <c r="G85" s="6"/>
      <c r="H85" s="193" t="s">
        <v>26</v>
      </c>
      <c r="I85" s="193"/>
      <c r="J85" s="193" t="s">
        <v>604</v>
      </c>
      <c r="K85" s="207" t="s">
        <v>709</v>
      </c>
    </row>
    <row r="86" spans="2:18" x14ac:dyDescent="0.25">
      <c r="C86" s="193"/>
      <c r="D86" s="193"/>
      <c r="E86" s="193"/>
      <c r="F86" s="193"/>
      <c r="G86" s="6"/>
      <c r="H86" s="193"/>
      <c r="I86" s="193"/>
      <c r="J86" s="193"/>
      <c r="K86" s="207"/>
    </row>
    <row r="87" spans="2:18" x14ac:dyDescent="0.25">
      <c r="C87" s="213" t="s">
        <v>25</v>
      </c>
      <c r="D87" s="213"/>
      <c r="E87" s="194"/>
      <c r="F87" s="194"/>
      <c r="G87" s="6"/>
      <c r="H87" s="192" t="s">
        <v>446</v>
      </c>
      <c r="I87" s="89" t="s">
        <v>444</v>
      </c>
      <c r="J87" s="88"/>
      <c r="K87" s="88"/>
    </row>
    <row r="88" spans="2:18" x14ac:dyDescent="0.25">
      <c r="C88" s="185" t="s">
        <v>20</v>
      </c>
      <c r="D88" s="186"/>
      <c r="E88" s="172"/>
      <c r="F88" s="173"/>
      <c r="G88" s="6"/>
      <c r="H88" s="192"/>
      <c r="I88" s="91" t="s">
        <v>23</v>
      </c>
      <c r="J88" s="93"/>
      <c r="K88" s="93"/>
    </row>
    <row r="89" spans="2:18" x14ac:dyDescent="0.25">
      <c r="C89" s="185" t="s">
        <v>307</v>
      </c>
      <c r="D89" s="186"/>
      <c r="E89" s="172"/>
      <c r="F89" s="173"/>
      <c r="G89" s="6"/>
      <c r="H89" s="192"/>
      <c r="I89" s="90" t="s">
        <v>24</v>
      </c>
      <c r="J89" s="92"/>
      <c r="K89" s="92"/>
    </row>
    <row r="90" spans="2:18" x14ac:dyDescent="0.25">
      <c r="C90" s="185" t="s">
        <v>172</v>
      </c>
      <c r="D90" s="186"/>
      <c r="E90" s="172"/>
      <c r="F90" s="173"/>
      <c r="G90" s="6"/>
      <c r="H90" s="212" t="s">
        <v>447</v>
      </c>
      <c r="I90" s="89" t="s">
        <v>444</v>
      </c>
      <c r="J90" s="88"/>
      <c r="K90" s="88"/>
    </row>
    <row r="91" spans="2:18" x14ac:dyDescent="0.25">
      <c r="C91" s="185" t="s">
        <v>431</v>
      </c>
      <c r="D91" s="186"/>
      <c r="E91" s="172"/>
      <c r="F91" s="173"/>
      <c r="G91" s="6"/>
      <c r="H91" s="212"/>
      <c r="I91" s="91" t="s">
        <v>23</v>
      </c>
      <c r="J91" s="93"/>
      <c r="K91" s="93"/>
    </row>
    <row r="92" spans="2:18" x14ac:dyDescent="0.25">
      <c r="C92" s="185" t="s">
        <v>432</v>
      </c>
      <c r="D92" s="186"/>
      <c r="E92" s="257" t="str">
        <f>IF(E87="","",E87-E90-E91)</f>
        <v/>
      </c>
      <c r="F92" s="258"/>
      <c r="G92" s="6"/>
      <c r="H92" s="212"/>
      <c r="I92" s="95" t="s">
        <v>24</v>
      </c>
      <c r="J92" s="93"/>
      <c r="K92" s="96"/>
    </row>
    <row r="93" spans="2:18" x14ac:dyDescent="0.25">
      <c r="B93" s="7"/>
      <c r="C93" s="185" t="s">
        <v>23</v>
      </c>
      <c r="D93" s="186"/>
      <c r="E93" s="172"/>
      <c r="F93" s="173"/>
      <c r="G93" s="6"/>
      <c r="H93" s="212"/>
      <c r="I93" s="95" t="s">
        <v>527</v>
      </c>
      <c r="J93" s="93"/>
      <c r="K93" s="93"/>
    </row>
    <row r="94" spans="2:18" x14ac:dyDescent="0.25">
      <c r="B94" s="7"/>
      <c r="C94" s="185" t="s">
        <v>24</v>
      </c>
      <c r="D94" s="186"/>
      <c r="E94" s="172"/>
      <c r="F94" s="173"/>
      <c r="G94" s="6"/>
      <c r="H94" s="212"/>
      <c r="I94" s="94" t="s">
        <v>445</v>
      </c>
      <c r="J94" s="97">
        <f>J93/1607</f>
        <v>0</v>
      </c>
      <c r="K94" s="98">
        <f>K93/1607</f>
        <v>0</v>
      </c>
    </row>
    <row r="95" spans="2:18" x14ac:dyDescent="0.25">
      <c r="B95" s="7"/>
      <c r="C95" s="7"/>
      <c r="D95" s="7"/>
      <c r="E95" s="8"/>
      <c r="F95" s="8"/>
      <c r="G95" s="6"/>
      <c r="H95" s="6"/>
      <c r="I95" s="6"/>
      <c r="J95" s="6"/>
      <c r="K95" s="59"/>
    </row>
    <row r="96" spans="2:18" x14ac:dyDescent="0.25">
      <c r="B96" s="6"/>
      <c r="C96" s="192" t="s">
        <v>207</v>
      </c>
      <c r="D96" s="192"/>
      <c r="E96" s="226" t="s">
        <v>604</v>
      </c>
      <c r="F96" s="226"/>
      <c r="G96" s="226"/>
      <c r="H96" s="226"/>
      <c r="I96" s="226" t="s">
        <v>711</v>
      </c>
      <c r="J96" s="226"/>
      <c r="K96" s="226"/>
    </row>
    <row r="97" spans="2:11" x14ac:dyDescent="0.25">
      <c r="C97" s="192"/>
      <c r="D97" s="192"/>
      <c r="E97" s="185" t="s">
        <v>208</v>
      </c>
      <c r="F97" s="186"/>
      <c r="G97" s="185" t="s">
        <v>209</v>
      </c>
      <c r="H97" s="186"/>
      <c r="I97" s="71" t="s">
        <v>208</v>
      </c>
      <c r="J97" s="185" t="s">
        <v>209</v>
      </c>
      <c r="K97" s="186"/>
    </row>
    <row r="98" spans="2:11" x14ac:dyDescent="0.25">
      <c r="C98" s="192"/>
      <c r="D98" s="192"/>
      <c r="E98" s="172"/>
      <c r="F98" s="173"/>
      <c r="G98" s="172"/>
      <c r="H98" s="173"/>
      <c r="I98" s="82"/>
      <c r="J98" s="172"/>
      <c r="K98" s="173"/>
    </row>
    <row r="99" spans="2:11" x14ac:dyDescent="0.25">
      <c r="C99" s="1"/>
      <c r="D99" s="1"/>
      <c r="E99" s="1"/>
      <c r="F99" s="1"/>
      <c r="G99" s="1"/>
      <c r="H99" s="1"/>
      <c r="I99" s="1"/>
      <c r="J99" s="1"/>
      <c r="K99" s="1"/>
    </row>
    <row r="100" spans="2:11" ht="15.75" x14ac:dyDescent="0.25">
      <c r="B100" s="174" t="s">
        <v>214</v>
      </c>
      <c r="C100" s="174"/>
      <c r="D100" s="174"/>
      <c r="E100" s="174"/>
      <c r="F100" s="174"/>
      <c r="G100" s="174"/>
      <c r="H100" s="174"/>
      <c r="I100" s="174"/>
      <c r="J100" s="174"/>
      <c r="K100" s="174"/>
    </row>
    <row r="101" spans="2:11" ht="43.5" customHeight="1" x14ac:dyDescent="0.25">
      <c r="C101" s="170" t="s">
        <v>540</v>
      </c>
      <c r="D101" s="170"/>
      <c r="E101" s="170"/>
      <c r="F101" s="170"/>
      <c r="G101" s="170"/>
      <c r="H101" s="170"/>
      <c r="I101" s="170"/>
      <c r="J101" s="170"/>
      <c r="K101" s="170"/>
    </row>
    <row r="102" spans="2:11" x14ac:dyDescent="0.25">
      <c r="C102" s="83" t="s">
        <v>457</v>
      </c>
      <c r="D102" s="6"/>
      <c r="E102" s="6"/>
      <c r="F102" s="6"/>
      <c r="G102" s="6"/>
      <c r="H102" s="6"/>
      <c r="I102" s="6"/>
      <c r="J102" s="6"/>
      <c r="K102" s="6"/>
    </row>
    <row r="103" spans="2:11" ht="6" customHeight="1" x14ac:dyDescent="0.25">
      <c r="C103" s="83"/>
      <c r="D103" s="6"/>
      <c r="E103" s="6"/>
      <c r="F103" s="6"/>
      <c r="G103" s="6"/>
      <c r="H103" s="6"/>
      <c r="I103" s="6"/>
      <c r="J103" s="6"/>
      <c r="K103" s="6"/>
    </row>
    <row r="104" spans="2:11" x14ac:dyDescent="0.25">
      <c r="C104" s="63" t="s">
        <v>439</v>
      </c>
      <c r="D104" s="6"/>
      <c r="E104" s="6"/>
      <c r="F104" s="6"/>
      <c r="G104" s="6"/>
      <c r="H104" s="6"/>
      <c r="I104" s="6"/>
      <c r="J104" s="6"/>
      <c r="K104" s="6"/>
    </row>
    <row r="105" spans="2:11" x14ac:dyDescent="0.25">
      <c r="C105" s="100" t="s">
        <v>458</v>
      </c>
      <c r="D105" s="6"/>
      <c r="E105" s="99"/>
      <c r="F105" s="101" t="s">
        <v>448</v>
      </c>
      <c r="G105" s="171"/>
      <c r="H105" s="171"/>
      <c r="I105" s="6"/>
      <c r="J105" s="6"/>
      <c r="K105" s="6"/>
    </row>
    <row r="106" spans="2:11" ht="30" x14ac:dyDescent="0.25">
      <c r="C106" s="193" t="s">
        <v>185</v>
      </c>
      <c r="D106" s="193"/>
      <c r="E106" s="29" t="s">
        <v>292</v>
      </c>
      <c r="F106" s="32" t="s">
        <v>440</v>
      </c>
      <c r="G106" s="193" t="s">
        <v>186</v>
      </c>
      <c r="H106" s="193"/>
      <c r="I106" s="29" t="s">
        <v>292</v>
      </c>
      <c r="J106" s="207" t="s">
        <v>441</v>
      </c>
      <c r="K106" s="207"/>
    </row>
    <row r="107" spans="2:11" x14ac:dyDescent="0.25">
      <c r="C107" s="205" t="s">
        <v>204</v>
      </c>
      <c r="D107" s="205"/>
      <c r="E107" s="25"/>
      <c r="F107" s="33"/>
      <c r="G107" s="216" t="s">
        <v>187</v>
      </c>
      <c r="H107" s="216"/>
      <c r="I107" s="25"/>
      <c r="J107" s="168"/>
      <c r="K107" s="168"/>
    </row>
    <row r="108" spans="2:11" x14ac:dyDescent="0.25">
      <c r="C108" s="205" t="s">
        <v>188</v>
      </c>
      <c r="D108" s="205"/>
      <c r="E108" s="25"/>
      <c r="F108" s="33"/>
      <c r="G108" s="151"/>
      <c r="H108" s="152"/>
      <c r="I108" s="152"/>
      <c r="J108" s="152"/>
      <c r="K108" s="153"/>
    </row>
    <row r="109" spans="2:11" x14ac:dyDescent="0.25">
      <c r="C109" s="205" t="s">
        <v>189</v>
      </c>
      <c r="D109" s="205"/>
      <c r="E109" s="25"/>
      <c r="F109" s="33"/>
      <c r="G109" s="154"/>
      <c r="H109" s="155"/>
      <c r="I109" s="155"/>
      <c r="J109" s="155"/>
      <c r="K109" s="156"/>
    </row>
    <row r="110" spans="2:11" x14ac:dyDescent="0.25">
      <c r="C110" s="205" t="s">
        <v>190</v>
      </c>
      <c r="D110" s="205"/>
      <c r="E110" s="25"/>
      <c r="F110" s="33"/>
      <c r="G110" s="157"/>
      <c r="H110" s="158"/>
      <c r="I110" s="158"/>
      <c r="J110" s="158"/>
      <c r="K110" s="159"/>
    </row>
    <row r="111" spans="2:11" x14ac:dyDescent="0.25">
      <c r="C111" s="205" t="s">
        <v>191</v>
      </c>
      <c r="D111" s="205"/>
      <c r="E111" s="25"/>
      <c r="F111" s="33"/>
      <c r="G111" s="216" t="s">
        <v>192</v>
      </c>
      <c r="H111" s="216"/>
      <c r="I111" s="25"/>
      <c r="J111" s="168"/>
      <c r="K111" s="168"/>
    </row>
    <row r="112" spans="2:11" x14ac:dyDescent="0.25">
      <c r="C112" s="166" t="s">
        <v>195</v>
      </c>
      <c r="D112" s="167"/>
      <c r="E112" s="25"/>
      <c r="F112" s="33"/>
      <c r="G112" s="230" t="s">
        <v>194</v>
      </c>
      <c r="H112" s="230"/>
      <c r="I112" s="27"/>
      <c r="J112" s="209">
        <f>G3</f>
        <v>0</v>
      </c>
      <c r="K112" s="209"/>
    </row>
    <row r="113" spans="2:17" x14ac:dyDescent="0.25">
      <c r="C113" s="166" t="s">
        <v>197</v>
      </c>
      <c r="D113" s="167"/>
      <c r="E113" s="25"/>
      <c r="F113" s="33"/>
      <c r="G113" s="216" t="s">
        <v>196</v>
      </c>
      <c r="H113" s="216"/>
      <c r="I113" s="25"/>
      <c r="J113" s="168"/>
      <c r="K113" s="168"/>
      <c r="N113" s="65"/>
      <c r="O113" s="65"/>
    </row>
    <row r="114" spans="2:17" x14ac:dyDescent="0.25">
      <c r="C114" s="205" t="s">
        <v>193</v>
      </c>
      <c r="D114" s="205"/>
      <c r="E114" s="25"/>
      <c r="F114" s="33"/>
      <c r="G114" s="216" t="s">
        <v>198</v>
      </c>
      <c r="H114" s="216"/>
      <c r="I114" s="26"/>
      <c r="J114" s="169"/>
      <c r="K114" s="169"/>
    </row>
    <row r="115" spans="2:17" x14ac:dyDescent="0.25">
      <c r="C115" s="53" t="s">
        <v>219</v>
      </c>
      <c r="D115" s="40"/>
      <c r="E115" s="25"/>
      <c r="F115" s="33"/>
      <c r="G115" s="53" t="s">
        <v>219</v>
      </c>
      <c r="H115" s="40"/>
      <c r="I115" s="26"/>
      <c r="J115" s="214"/>
      <c r="K115" s="215"/>
    </row>
    <row r="116" spans="2:17" x14ac:dyDescent="0.25">
      <c r="C116" s="162" t="s">
        <v>199</v>
      </c>
      <c r="D116" s="163"/>
      <c r="E116" s="18">
        <f>SUM(E107:E115)</f>
        <v>0</v>
      </c>
      <c r="F116" s="18">
        <f>SUM(F107:F115)</f>
        <v>0</v>
      </c>
      <c r="G116" s="162" t="s">
        <v>200</v>
      </c>
      <c r="H116" s="163"/>
      <c r="I116" s="18">
        <f>SUM(I107:I111,I113:I115)</f>
        <v>0</v>
      </c>
      <c r="J116" s="220">
        <f>SUM(J107:K111,J113:K115)</f>
        <v>0</v>
      </c>
      <c r="K116" s="221"/>
      <c r="O116" s="65"/>
      <c r="P116" s="65"/>
      <c r="Q116" s="65"/>
    </row>
    <row r="117" spans="2:17" ht="7.5" customHeight="1" x14ac:dyDescent="0.25">
      <c r="C117" s="21"/>
      <c r="D117" s="21"/>
      <c r="E117" s="19"/>
      <c r="F117" s="19"/>
      <c r="G117" s="34"/>
      <c r="H117" s="34"/>
      <c r="I117" s="19"/>
      <c r="J117" s="20"/>
      <c r="K117" s="20"/>
      <c r="P117" s="65"/>
    </row>
    <row r="118" spans="2:17" ht="30" customHeight="1" x14ac:dyDescent="0.25">
      <c r="C118" s="262" t="str">
        <f>"Valorisation des autres soutiens apportés par la ville en "&amp;RIGHT(C1,4)-2&amp;" (Mise à disposition de salle, fluides, ménage, interventions techniques, véhicules, photocopies…)"</f>
        <v>Valorisation des autres soutiens apportés par la ville en 2024 (Mise à disposition de salle, fluides, ménage, interventions techniques, véhicules, photocopies…)</v>
      </c>
      <c r="D118" s="262"/>
      <c r="E118" s="262"/>
      <c r="F118" s="262"/>
      <c r="G118" s="262"/>
      <c r="H118" s="263"/>
      <c r="I118" s="102" t="str">
        <f>IFERROR(VLOOKUP(G4,'Table assos'!A:M,13,0),"")</f>
        <v/>
      </c>
      <c r="J118" s="20"/>
      <c r="K118" s="20"/>
    </row>
    <row r="119" spans="2:17" ht="6" customHeight="1" x14ac:dyDescent="0.25">
      <c r="B119" s="34"/>
      <c r="C119" s="34"/>
      <c r="D119" s="34"/>
      <c r="E119" s="19"/>
      <c r="F119" s="19"/>
      <c r="G119" s="34"/>
      <c r="H119" s="34"/>
      <c r="I119" s="19"/>
      <c r="J119" s="20"/>
      <c r="K119" s="20"/>
    </row>
    <row r="120" spans="2:17" ht="15.75" customHeight="1" x14ac:dyDescent="0.25">
      <c r="B120" s="34"/>
      <c r="C120" s="164" t="s">
        <v>201</v>
      </c>
      <c r="D120" s="164"/>
      <c r="E120" s="18">
        <f>I116-E116</f>
        <v>0</v>
      </c>
      <c r="F120" s="18">
        <f>J116-F116</f>
        <v>0</v>
      </c>
      <c r="G120" s="34"/>
      <c r="H120" s="34"/>
      <c r="I120" s="19"/>
      <c r="J120" s="20"/>
      <c r="K120" s="20"/>
    </row>
    <row r="121" spans="2:17" ht="6" customHeight="1" x14ac:dyDescent="0.25">
      <c r="B121" s="34"/>
      <c r="C121" s="34"/>
      <c r="D121" s="34"/>
      <c r="E121" s="19"/>
      <c r="F121" s="19"/>
      <c r="G121" s="34"/>
      <c r="H121" s="34"/>
      <c r="I121" s="19"/>
      <c r="J121" s="20"/>
      <c r="K121" s="20"/>
    </row>
    <row r="122" spans="2:17" x14ac:dyDescent="0.25">
      <c r="B122" s="261" t="s">
        <v>233</v>
      </c>
      <c r="C122" s="261"/>
      <c r="D122" s="261"/>
      <c r="E122" s="261"/>
      <c r="F122" s="261"/>
      <c r="G122" s="261"/>
      <c r="H122" s="261"/>
      <c r="I122" s="261"/>
      <c r="J122" s="261"/>
      <c r="K122" s="261"/>
      <c r="M122" s="66"/>
    </row>
    <row r="123" spans="2:17" ht="7.5" customHeight="1" x14ac:dyDescent="0.25">
      <c r="B123" s="34"/>
      <c r="C123" s="34"/>
      <c r="D123" s="34"/>
      <c r="E123" s="19"/>
      <c r="F123" s="19"/>
      <c r="G123" s="34"/>
      <c r="H123" s="34"/>
      <c r="I123" s="19"/>
      <c r="J123" s="20"/>
      <c r="K123" s="20"/>
    </row>
    <row r="124" spans="2:17" ht="68.25" customHeight="1" x14ac:dyDescent="0.25">
      <c r="B124" s="34"/>
      <c r="C124" s="259" t="s">
        <v>428</v>
      </c>
      <c r="D124" s="259"/>
      <c r="E124" s="259"/>
      <c r="F124" s="259"/>
      <c r="G124" s="259"/>
      <c r="H124" s="259"/>
      <c r="I124" s="259"/>
      <c r="J124" s="259"/>
      <c r="K124" s="259"/>
    </row>
    <row r="125" spans="2:17" ht="6.75" customHeight="1" x14ac:dyDescent="0.25">
      <c r="B125" s="34"/>
      <c r="C125" s="34"/>
      <c r="D125" s="34"/>
      <c r="E125" s="19"/>
      <c r="F125" s="19"/>
      <c r="G125" s="34"/>
      <c r="H125" s="34"/>
      <c r="I125" s="19"/>
      <c r="J125" s="20"/>
      <c r="K125" s="20"/>
    </row>
    <row r="126" spans="2:17" x14ac:dyDescent="0.25">
      <c r="B126" s="34"/>
      <c r="C126" s="83" t="s">
        <v>455</v>
      </c>
      <c r="D126" s="34"/>
      <c r="E126" s="19"/>
      <c r="F126" s="19"/>
      <c r="G126" s="34"/>
      <c r="H126" s="34"/>
      <c r="I126" s="19"/>
      <c r="J126" s="20"/>
      <c r="K126" s="20"/>
    </row>
    <row r="127" spans="2:17" ht="3.75" customHeight="1" x14ac:dyDescent="0.25">
      <c r="B127" s="34"/>
      <c r="C127" s="34"/>
      <c r="D127" s="34"/>
      <c r="E127" s="19"/>
      <c r="F127" s="19"/>
      <c r="G127" s="34"/>
      <c r="H127" s="34"/>
      <c r="I127" s="19"/>
      <c r="J127" s="20"/>
      <c r="K127" s="20"/>
    </row>
    <row r="128" spans="2:17" x14ac:dyDescent="0.25">
      <c r="B128" s="36"/>
      <c r="C128" s="36" t="s">
        <v>293</v>
      </c>
      <c r="D128" s="34"/>
      <c r="E128" s="19"/>
      <c r="F128" s="19"/>
      <c r="G128" s="34"/>
      <c r="H128" s="34"/>
      <c r="I128" s="19"/>
      <c r="J128" s="20"/>
      <c r="K128" s="20"/>
    </row>
    <row r="129" spans="2:13" x14ac:dyDescent="0.25">
      <c r="C129" s="193" t="s">
        <v>211</v>
      </c>
      <c r="D129" s="193"/>
      <c r="E129" s="245" t="s">
        <v>213</v>
      </c>
      <c r="F129" s="245"/>
      <c r="G129" s="193" t="s">
        <v>212</v>
      </c>
      <c r="H129" s="193"/>
      <c r="I129" s="193"/>
      <c r="J129" s="245" t="s">
        <v>213</v>
      </c>
      <c r="K129" s="245"/>
    </row>
    <row r="130" spans="2:13" ht="15" customHeight="1" x14ac:dyDescent="0.25">
      <c r="C130" s="237" t="s">
        <v>226</v>
      </c>
      <c r="D130" s="237"/>
      <c r="E130" s="241"/>
      <c r="F130" s="242"/>
      <c r="G130" s="166" t="s">
        <v>220</v>
      </c>
      <c r="H130" s="240"/>
      <c r="I130" s="167"/>
      <c r="J130" s="218"/>
      <c r="K130" s="219"/>
    </row>
    <row r="131" spans="2:13" ht="15" customHeight="1" x14ac:dyDescent="0.25">
      <c r="C131" s="237"/>
      <c r="D131" s="237"/>
      <c r="E131" s="243"/>
      <c r="F131" s="244"/>
      <c r="G131" s="239" t="s">
        <v>229</v>
      </c>
      <c r="H131" s="240"/>
      <c r="I131" s="167"/>
      <c r="J131" s="218"/>
      <c r="K131" s="219"/>
    </row>
    <row r="132" spans="2:13" ht="15" customHeight="1" x14ac:dyDescent="0.25">
      <c r="C132" s="205" t="s">
        <v>215</v>
      </c>
      <c r="D132" s="205"/>
      <c r="E132" s="224"/>
      <c r="F132" s="225"/>
      <c r="G132" s="239" t="s">
        <v>270</v>
      </c>
      <c r="H132" s="240"/>
      <c r="I132" s="167"/>
      <c r="J132" s="218"/>
      <c r="K132" s="219"/>
    </row>
    <row r="133" spans="2:13" x14ac:dyDescent="0.25">
      <c r="C133" s="205" t="s">
        <v>227</v>
      </c>
      <c r="D133" s="205"/>
      <c r="E133" s="224"/>
      <c r="F133" s="225"/>
      <c r="G133" s="166" t="s">
        <v>201</v>
      </c>
      <c r="H133" s="240"/>
      <c r="I133" s="167"/>
      <c r="J133" s="222">
        <f>E120</f>
        <v>0</v>
      </c>
      <c r="K133" s="223"/>
    </row>
    <row r="134" spans="2:13" ht="15" customHeight="1" x14ac:dyDescent="0.25">
      <c r="C134" s="166" t="s">
        <v>216</v>
      </c>
      <c r="D134" s="167"/>
      <c r="E134" s="224"/>
      <c r="F134" s="225"/>
      <c r="G134" s="239" t="s">
        <v>231</v>
      </c>
      <c r="H134" s="240"/>
      <c r="I134" s="167"/>
      <c r="J134" s="218"/>
      <c r="K134" s="219"/>
    </row>
    <row r="135" spans="2:13" ht="15" customHeight="1" x14ac:dyDescent="0.25">
      <c r="C135" s="205" t="s">
        <v>217</v>
      </c>
      <c r="D135" s="205"/>
      <c r="E135" s="224"/>
      <c r="F135" s="225"/>
      <c r="G135" s="166" t="s">
        <v>221</v>
      </c>
      <c r="H135" s="240"/>
      <c r="I135" s="167"/>
      <c r="J135" s="218"/>
      <c r="K135" s="219"/>
    </row>
    <row r="136" spans="2:13" x14ac:dyDescent="0.25">
      <c r="C136" s="237" t="s">
        <v>218</v>
      </c>
      <c r="D136" s="205"/>
      <c r="E136" s="241"/>
      <c r="F136" s="242"/>
      <c r="G136" s="166" t="s">
        <v>222</v>
      </c>
      <c r="H136" s="240"/>
      <c r="I136" s="167"/>
      <c r="J136" s="218"/>
      <c r="K136" s="219"/>
    </row>
    <row r="137" spans="2:13" x14ac:dyDescent="0.25">
      <c r="C137" s="238"/>
      <c r="D137" s="205"/>
      <c r="E137" s="243"/>
      <c r="F137" s="244"/>
      <c r="G137" s="166" t="s">
        <v>223</v>
      </c>
      <c r="H137" s="240"/>
      <c r="I137" s="167"/>
      <c r="J137" s="218"/>
      <c r="K137" s="219"/>
    </row>
    <row r="138" spans="2:13" x14ac:dyDescent="0.25">
      <c r="C138" s="38" t="s">
        <v>219</v>
      </c>
      <c r="D138" s="40"/>
      <c r="E138" s="224"/>
      <c r="F138" s="225"/>
      <c r="G138" s="38" t="s">
        <v>219</v>
      </c>
      <c r="H138" s="267"/>
      <c r="I138" s="268"/>
      <c r="J138" s="218"/>
      <c r="K138" s="219"/>
    </row>
    <row r="139" spans="2:13" x14ac:dyDescent="0.25">
      <c r="C139" s="217" t="s">
        <v>225</v>
      </c>
      <c r="D139" s="193"/>
      <c r="E139" s="264">
        <f>SUM(E130:F138)</f>
        <v>0</v>
      </c>
      <c r="F139" s="265"/>
      <c r="G139" s="162" t="s">
        <v>224</v>
      </c>
      <c r="H139" s="266"/>
      <c r="I139" s="163"/>
      <c r="J139" s="220">
        <f>SUM(J130:K138)</f>
        <v>0</v>
      </c>
      <c r="K139" s="221"/>
    </row>
    <row r="140" spans="2:13" x14ac:dyDescent="0.25">
      <c r="B140" s="41"/>
      <c r="C140" s="39" t="s">
        <v>230</v>
      </c>
      <c r="D140" s="1"/>
      <c r="E140" s="1"/>
      <c r="F140" s="1"/>
      <c r="G140" s="1"/>
      <c r="H140" s="1"/>
      <c r="I140" s="1"/>
      <c r="J140" s="42">
        <f>J139-E139</f>
        <v>0</v>
      </c>
      <c r="K140" s="1"/>
      <c r="M140" s="66"/>
    </row>
    <row r="141" spans="2:13" x14ac:dyDescent="0.25">
      <c r="B141" s="260" t="s">
        <v>232</v>
      </c>
      <c r="C141" s="260"/>
      <c r="D141" s="260"/>
      <c r="E141" s="260"/>
      <c r="F141" s="260"/>
      <c r="G141" s="260"/>
      <c r="H141" s="260"/>
      <c r="I141" s="260"/>
      <c r="J141" s="260"/>
      <c r="K141" s="260"/>
      <c r="M141" s="66"/>
    </row>
    <row r="142" spans="2:13" ht="8.25" customHeight="1" x14ac:dyDescent="0.25">
      <c r="B142" s="41"/>
      <c r="C142" s="41"/>
      <c r="D142" s="1"/>
      <c r="E142" s="1"/>
      <c r="F142" s="1"/>
      <c r="G142" s="1"/>
      <c r="H142" s="1"/>
      <c r="I142" s="1"/>
      <c r="J142" s="1"/>
      <c r="K142" s="1"/>
    </row>
    <row r="143" spans="2:13" ht="15.75" x14ac:dyDescent="0.25">
      <c r="B143" s="174" t="s">
        <v>712</v>
      </c>
      <c r="C143" s="174"/>
      <c r="D143" s="174"/>
      <c r="E143" s="174"/>
      <c r="F143" s="174"/>
      <c r="G143" s="174"/>
      <c r="H143" s="174"/>
      <c r="I143" s="174"/>
      <c r="J143" s="174"/>
      <c r="K143" s="174"/>
    </row>
    <row r="144" spans="2:13" x14ac:dyDescent="0.25">
      <c r="C144" s="175" t="str">
        <f>"Quelles sont les perspectives d'évolution pour l'année "&amp;RIGHT(C1,4)&amp;" ?"</f>
        <v>Quelles sont les perspectives d'évolution pour l'année 2026 ?</v>
      </c>
      <c r="D144" s="175"/>
      <c r="E144" s="175"/>
      <c r="F144" s="175"/>
      <c r="G144" s="175"/>
      <c r="H144" s="175"/>
      <c r="I144" s="175"/>
      <c r="J144" s="175"/>
      <c r="K144" s="175"/>
    </row>
    <row r="145" spans="2:11" x14ac:dyDescent="0.25">
      <c r="C145" s="229"/>
      <c r="D145" s="229"/>
      <c r="E145" s="229"/>
      <c r="F145" s="229"/>
      <c r="G145" s="229"/>
      <c r="H145" s="229"/>
      <c r="I145" s="229"/>
      <c r="J145" s="229"/>
      <c r="K145" s="229"/>
    </row>
    <row r="146" spans="2:11" x14ac:dyDescent="0.25">
      <c r="C146" s="229"/>
      <c r="D146" s="229"/>
      <c r="E146" s="229"/>
      <c r="F146" s="229"/>
      <c r="G146" s="229"/>
      <c r="H146" s="229"/>
      <c r="I146" s="229"/>
      <c r="J146" s="229"/>
      <c r="K146" s="229"/>
    </row>
    <row r="147" spans="2:11" x14ac:dyDescent="0.25">
      <c r="C147" s="229"/>
      <c r="D147" s="229"/>
      <c r="E147" s="229"/>
      <c r="F147" s="229"/>
      <c r="G147" s="229"/>
      <c r="H147" s="229"/>
      <c r="I147" s="229"/>
      <c r="J147" s="229"/>
      <c r="K147" s="229"/>
    </row>
    <row r="148" spans="2:11" x14ac:dyDescent="0.25">
      <c r="C148" s="229"/>
      <c r="D148" s="229"/>
      <c r="E148" s="229"/>
      <c r="F148" s="229"/>
      <c r="G148" s="229"/>
      <c r="H148" s="229"/>
      <c r="I148" s="229"/>
      <c r="J148" s="229"/>
      <c r="K148" s="229"/>
    </row>
    <row r="149" spans="2:11" x14ac:dyDescent="0.25">
      <c r="C149" s="229"/>
      <c r="D149" s="229"/>
      <c r="E149" s="229"/>
      <c r="F149" s="229"/>
      <c r="G149" s="229"/>
      <c r="H149" s="229"/>
      <c r="I149" s="229"/>
      <c r="J149" s="229"/>
      <c r="K149" s="229"/>
    </row>
    <row r="150" spans="2:11" x14ac:dyDescent="0.25">
      <c r="C150" s="229"/>
      <c r="D150" s="229"/>
      <c r="E150" s="229"/>
      <c r="F150" s="229"/>
      <c r="G150" s="229"/>
      <c r="H150" s="229"/>
      <c r="I150" s="229"/>
      <c r="J150" s="229"/>
      <c r="K150" s="229"/>
    </row>
    <row r="151" spans="2:11" x14ac:dyDescent="0.25">
      <c r="C151" s="229"/>
      <c r="D151" s="229"/>
      <c r="E151" s="229"/>
      <c r="F151" s="229"/>
      <c r="G151" s="229"/>
      <c r="H151" s="229"/>
      <c r="I151" s="229"/>
      <c r="J151" s="229"/>
      <c r="K151" s="229"/>
    </row>
    <row r="152" spans="2:11" ht="10.5" customHeight="1" x14ac:dyDescent="0.25">
      <c r="C152" s="1"/>
      <c r="D152" s="1"/>
      <c r="E152" s="1"/>
      <c r="F152" s="1"/>
      <c r="G152" s="1"/>
      <c r="H152" s="1"/>
      <c r="I152" s="1"/>
      <c r="J152" s="1"/>
      <c r="K152" s="1"/>
    </row>
    <row r="153" spans="2:11" ht="15.75" x14ac:dyDescent="0.25">
      <c r="B153" s="174" t="s">
        <v>29</v>
      </c>
      <c r="C153" s="174"/>
      <c r="D153" s="174"/>
      <c r="E153" s="174"/>
      <c r="F153" s="174"/>
      <c r="G153" s="174"/>
      <c r="H153" s="174"/>
      <c r="I153" s="174"/>
      <c r="J153" s="174"/>
      <c r="K153" s="174"/>
    </row>
    <row r="154" spans="2:11" ht="7.5" customHeight="1" x14ac:dyDescent="0.25">
      <c r="B154" s="9"/>
      <c r="C154" s="9"/>
      <c r="D154" s="9"/>
      <c r="E154" s="9"/>
      <c r="F154" s="9"/>
      <c r="G154" s="9"/>
      <c r="H154" s="9"/>
      <c r="I154" s="9"/>
      <c r="J154" s="9"/>
      <c r="K154" s="9"/>
    </row>
    <row r="155" spans="2:11" x14ac:dyDescent="0.25">
      <c r="B155" s="30"/>
      <c r="C155" s="30" t="s">
        <v>34</v>
      </c>
      <c r="D155" s="227" t="str">
        <f>D17&amp;" "&amp;D19</f>
        <v xml:space="preserve"> </v>
      </c>
      <c r="E155" s="227"/>
      <c r="F155" s="227"/>
      <c r="G155" s="228" t="s">
        <v>173</v>
      </c>
      <c r="H155" s="228"/>
      <c r="I155" s="228"/>
      <c r="J155" s="228"/>
      <c r="K155" s="228"/>
    </row>
    <row r="156" spans="2:11" ht="15" customHeight="1" x14ac:dyDescent="0.25">
      <c r="B156" s="44"/>
      <c r="C156" s="170" t="s">
        <v>35</v>
      </c>
      <c r="D156" s="170"/>
      <c r="E156" s="170"/>
      <c r="F156" s="170"/>
      <c r="G156" s="170"/>
      <c r="H156" s="170"/>
      <c r="I156" s="170"/>
      <c r="J156" s="170"/>
      <c r="K156" s="57"/>
    </row>
    <row r="157" spans="2:11" x14ac:dyDescent="0.25">
      <c r="B157" s="10"/>
      <c r="C157" s="10" t="s">
        <v>30</v>
      </c>
      <c r="D157" s="1"/>
      <c r="E157" s="1"/>
      <c r="F157" s="1"/>
      <c r="G157" s="1"/>
      <c r="H157" s="1"/>
      <c r="I157" s="1"/>
      <c r="J157" s="1"/>
      <c r="K157" s="1"/>
    </row>
    <row r="158" spans="2:11" x14ac:dyDescent="0.25">
      <c r="B158" s="10"/>
      <c r="C158" s="10" t="s">
        <v>38</v>
      </c>
      <c r="D158" s="1"/>
      <c r="E158" s="1"/>
      <c r="F158" s="1"/>
      <c r="G158" s="1"/>
      <c r="H158" s="1"/>
      <c r="I158" s="1"/>
      <c r="J158" s="1"/>
      <c r="K158" s="1"/>
    </row>
    <row r="159" spans="2:11" ht="10.5" customHeight="1" x14ac:dyDescent="0.25">
      <c r="B159" s="10"/>
      <c r="C159" s="10"/>
      <c r="D159" s="1"/>
      <c r="E159" s="1"/>
      <c r="F159" s="1"/>
      <c r="G159" s="1"/>
      <c r="H159" s="1"/>
      <c r="I159" s="1"/>
      <c r="J159" s="1"/>
      <c r="K159" s="1"/>
    </row>
    <row r="160" spans="2:11" ht="15" customHeight="1" x14ac:dyDescent="0.25">
      <c r="B160" s="22"/>
      <c r="C160" s="22" t="s">
        <v>202</v>
      </c>
      <c r="D160" s="28"/>
      <c r="E160" s="23" t="s">
        <v>203</v>
      </c>
      <c r="F160" s="31" t="s">
        <v>272</v>
      </c>
      <c r="G160" s="56"/>
      <c r="H160" s="56"/>
      <c r="I160" s="58"/>
      <c r="J160" s="58"/>
      <c r="K160" s="58"/>
    </row>
    <row r="161" spans="2:11" ht="7.5" customHeight="1" x14ac:dyDescent="0.25">
      <c r="B161" s="10"/>
      <c r="C161" s="10"/>
      <c r="D161" s="1"/>
      <c r="E161" s="1"/>
      <c r="F161" s="1"/>
      <c r="G161" s="56"/>
      <c r="H161" s="56"/>
      <c r="I161" s="58"/>
      <c r="J161" s="58"/>
      <c r="K161" s="58"/>
    </row>
    <row r="162" spans="2:11" x14ac:dyDescent="0.25">
      <c r="B162" s="150" t="str">
        <f>'Etape 2 &lt;350'!B93:K93</f>
        <v>→ Dossier à retourner pour le 17 octobre 2025 au Pôle Vie de la Cité. Au-delà de cette date, les dossiers pourront ne pas être étudiés.</v>
      </c>
      <c r="C162" s="150"/>
      <c r="D162" s="150"/>
      <c r="E162" s="150"/>
      <c r="F162" s="150"/>
      <c r="G162" s="150"/>
      <c r="H162" s="150"/>
      <c r="I162" s="150"/>
      <c r="J162" s="150"/>
      <c r="K162" s="150"/>
    </row>
    <row r="163" spans="2:11" ht="8.25" customHeight="1" x14ac:dyDescent="0.25">
      <c r="C163" s="1"/>
      <c r="D163" s="1"/>
      <c r="E163" s="1"/>
      <c r="F163" s="1"/>
      <c r="G163" s="1"/>
      <c r="H163" s="1"/>
      <c r="I163" s="1"/>
      <c r="J163" s="1"/>
      <c r="K163" s="1"/>
    </row>
    <row r="164" spans="2:11" ht="15.75" x14ac:dyDescent="0.25">
      <c r="B164" s="6"/>
      <c r="C164" s="6" t="s">
        <v>328</v>
      </c>
      <c r="D164" s="4" t="s">
        <v>451</v>
      </c>
      <c r="E164" s="6"/>
      <c r="F164" s="6"/>
      <c r="G164" s="6"/>
      <c r="H164" s="6"/>
      <c r="I164" s="6"/>
      <c r="J164" s="6"/>
      <c r="K164" s="6"/>
    </row>
    <row r="165" spans="2:11" ht="15.75" x14ac:dyDescent="0.25">
      <c r="B165" s="6"/>
      <c r="C165" s="6"/>
      <c r="D165" s="4" t="s">
        <v>329</v>
      </c>
      <c r="E165" s="6"/>
      <c r="F165" s="6"/>
      <c r="G165" s="6"/>
      <c r="H165" s="6"/>
      <c r="I165" s="6"/>
      <c r="J165" s="6"/>
      <c r="K165" s="6"/>
    </row>
    <row r="166" spans="2:11" ht="15.75" x14ac:dyDescent="0.25">
      <c r="B166" s="6"/>
      <c r="C166" s="6"/>
      <c r="D166" s="4" t="s">
        <v>452</v>
      </c>
      <c r="E166" s="6"/>
      <c r="F166" s="6"/>
      <c r="G166" s="6"/>
      <c r="H166" s="6"/>
      <c r="I166" s="6"/>
      <c r="J166" s="6"/>
      <c r="K166" s="6"/>
    </row>
    <row r="167" spans="2:11" ht="15.75" x14ac:dyDescent="0.25">
      <c r="B167" s="6"/>
      <c r="C167" s="6"/>
      <c r="D167" s="4" t="s">
        <v>453</v>
      </c>
      <c r="E167" s="6"/>
      <c r="F167" s="6"/>
      <c r="G167" s="6"/>
      <c r="H167" s="6"/>
      <c r="I167" s="6"/>
      <c r="J167" s="6"/>
      <c r="K167" s="6"/>
    </row>
    <row r="168" spans="2:11" ht="15.75" x14ac:dyDescent="0.25">
      <c r="B168" s="6"/>
      <c r="C168" s="6"/>
      <c r="D168" s="4" t="s">
        <v>330</v>
      </c>
      <c r="E168" s="6"/>
      <c r="F168" s="6"/>
      <c r="G168" s="6"/>
      <c r="H168" s="6"/>
      <c r="I168" s="6"/>
      <c r="J168" s="6"/>
      <c r="K168" s="6"/>
    </row>
    <row r="169" spans="2:11" ht="15.75" x14ac:dyDescent="0.25">
      <c r="B169" s="6"/>
      <c r="C169" s="6"/>
      <c r="D169" s="4" t="s">
        <v>467</v>
      </c>
      <c r="E169" s="6"/>
      <c r="F169" s="6"/>
      <c r="G169" s="6"/>
      <c r="H169" s="6"/>
      <c r="I169" s="6"/>
      <c r="J169" s="6"/>
      <c r="K169" s="6"/>
    </row>
    <row r="170" spans="2:11" ht="15.75" x14ac:dyDescent="0.25">
      <c r="B170" s="6"/>
      <c r="C170" s="6"/>
      <c r="D170" s="4" t="s">
        <v>468</v>
      </c>
      <c r="E170" s="6"/>
      <c r="F170" s="6"/>
      <c r="G170" s="6"/>
      <c r="H170" s="6"/>
      <c r="I170" s="6"/>
      <c r="J170" s="6"/>
      <c r="K170" s="6"/>
    </row>
    <row r="171" spans="2:11" ht="15.75" x14ac:dyDescent="0.25">
      <c r="B171" s="6"/>
      <c r="C171" s="6"/>
      <c r="D171" s="4" t="s">
        <v>469</v>
      </c>
      <c r="E171" s="6"/>
      <c r="F171" s="6"/>
      <c r="G171" s="6"/>
      <c r="H171" s="6"/>
      <c r="I171" s="6"/>
      <c r="J171" s="6"/>
      <c r="K171" s="6"/>
    </row>
    <row r="172" spans="2:11" x14ac:dyDescent="0.25">
      <c r="D172" t="s">
        <v>331</v>
      </c>
    </row>
    <row r="173" spans="2:11" ht="6.75" customHeight="1" x14ac:dyDescent="0.25"/>
    <row r="174" spans="2:11" x14ac:dyDescent="0.25">
      <c r="B174" s="149" t="s">
        <v>31</v>
      </c>
      <c r="C174" s="149"/>
      <c r="D174" s="149"/>
      <c r="E174" s="149"/>
      <c r="F174" s="149"/>
      <c r="G174" s="149"/>
      <c r="H174" s="149"/>
      <c r="I174" s="149"/>
      <c r="J174" s="149"/>
      <c r="K174" s="149"/>
    </row>
    <row r="175" spans="2:11" x14ac:dyDescent="0.25">
      <c r="B175" s="149" t="s">
        <v>32</v>
      </c>
      <c r="C175" s="149"/>
      <c r="D175" s="149"/>
      <c r="E175" s="149"/>
      <c r="F175" s="149"/>
      <c r="G175" s="149"/>
      <c r="H175" s="149"/>
      <c r="I175" s="149"/>
      <c r="J175" s="149"/>
      <c r="K175" s="149"/>
    </row>
    <row r="176" spans="2:11" x14ac:dyDescent="0.25">
      <c r="B176" s="149" t="s">
        <v>33</v>
      </c>
      <c r="C176" s="149"/>
      <c r="D176" s="149"/>
      <c r="E176" s="149"/>
      <c r="F176" s="149"/>
      <c r="G176" s="149"/>
      <c r="H176" s="149"/>
      <c r="I176" s="149"/>
      <c r="J176" s="149"/>
      <c r="K176" s="149"/>
    </row>
    <row r="177" spans="2:11" x14ac:dyDescent="0.25">
      <c r="C177" s="1"/>
      <c r="D177" s="1"/>
      <c r="E177" s="1"/>
      <c r="F177" s="1"/>
      <c r="G177" s="1"/>
      <c r="H177" s="1"/>
      <c r="I177" s="1"/>
      <c r="J177" s="1"/>
      <c r="K177" s="1"/>
    </row>
    <row r="178" spans="2:11" x14ac:dyDescent="0.25">
      <c r="B178" s="137"/>
      <c r="C178" s="137"/>
      <c r="D178" s="137"/>
      <c r="E178" s="137"/>
      <c r="F178" s="137"/>
      <c r="G178" s="137"/>
      <c r="H178" s="137"/>
      <c r="I178" s="137"/>
      <c r="J178" s="137"/>
      <c r="K178" s="137"/>
    </row>
    <row r="179" spans="2:11" x14ac:dyDescent="0.25">
      <c r="C179" s="1"/>
      <c r="D179" s="1"/>
      <c r="E179" s="1"/>
      <c r="F179" s="1"/>
      <c r="G179" s="1"/>
      <c r="H179" s="1"/>
      <c r="I179" s="1"/>
      <c r="J179" s="1"/>
      <c r="K179" s="1"/>
    </row>
    <row r="180" spans="2:11" x14ac:dyDescent="0.25">
      <c r="C180" s="1"/>
      <c r="D180" s="1"/>
      <c r="E180" s="1"/>
      <c r="F180" s="1"/>
      <c r="G180" s="1"/>
      <c r="H180" s="1"/>
      <c r="I180" s="1"/>
      <c r="J180" s="1"/>
      <c r="K180" s="1"/>
    </row>
    <row r="181" spans="2:11" x14ac:dyDescent="0.25">
      <c r="C181" s="1"/>
      <c r="D181" s="1"/>
      <c r="E181" s="1"/>
      <c r="F181" s="1"/>
      <c r="G181" s="1"/>
      <c r="H181" s="1"/>
      <c r="I181" s="1"/>
      <c r="J181" s="1"/>
      <c r="K181" s="1"/>
    </row>
    <row r="182" spans="2:11" x14ac:dyDescent="0.25">
      <c r="C182" s="1"/>
      <c r="D182" s="1"/>
      <c r="E182" s="1"/>
      <c r="F182" s="1"/>
      <c r="G182" s="1"/>
      <c r="H182" s="1"/>
      <c r="I182" s="1"/>
      <c r="J182" s="1"/>
      <c r="K182" s="1"/>
    </row>
    <row r="183" spans="2:11" x14ac:dyDescent="0.25">
      <c r="C183" s="1"/>
      <c r="D183" s="1"/>
      <c r="E183" s="1"/>
      <c r="F183" s="1"/>
      <c r="G183" s="1"/>
      <c r="H183" s="1"/>
      <c r="I183" s="1"/>
      <c r="J183" s="1"/>
      <c r="K183" s="1"/>
    </row>
    <row r="184" spans="2:11" x14ac:dyDescent="0.25">
      <c r="C184" s="1"/>
      <c r="D184" s="1"/>
      <c r="E184" s="1"/>
      <c r="F184" s="1"/>
      <c r="G184" s="1"/>
      <c r="H184" s="1"/>
      <c r="I184" s="1"/>
      <c r="J184" s="1"/>
      <c r="K184" s="1"/>
    </row>
    <row r="185" spans="2:11" x14ac:dyDescent="0.25">
      <c r="C185" s="1"/>
      <c r="D185" s="1"/>
      <c r="E185" s="1"/>
      <c r="F185" s="1"/>
      <c r="G185" s="1"/>
      <c r="H185" s="1"/>
      <c r="I185" s="1"/>
      <c r="J185" s="1"/>
      <c r="K185" s="1"/>
    </row>
    <row r="186" spans="2:11" x14ac:dyDescent="0.25">
      <c r="C186" s="1"/>
      <c r="D186" s="1"/>
      <c r="E186" s="1"/>
      <c r="F186" s="1"/>
      <c r="G186" s="1"/>
      <c r="H186" s="1"/>
      <c r="I186" s="1"/>
      <c r="J186" s="1"/>
      <c r="K186" s="1"/>
    </row>
    <row r="187" spans="2:11" x14ac:dyDescent="0.25">
      <c r="C187" s="1"/>
      <c r="D187" s="1"/>
      <c r="E187" s="1"/>
      <c r="F187" s="1"/>
      <c r="G187" s="1"/>
      <c r="H187" s="1"/>
      <c r="I187" s="1"/>
      <c r="J187" s="1"/>
      <c r="K187" s="1"/>
    </row>
    <row r="188" spans="2:11" x14ac:dyDescent="0.25">
      <c r="C188" s="1"/>
      <c r="D188" s="1"/>
      <c r="E188" s="1"/>
      <c r="F188" s="1"/>
      <c r="G188" s="1"/>
      <c r="H188" s="1"/>
      <c r="I188" s="1"/>
      <c r="J188" s="1"/>
      <c r="K188" s="1"/>
    </row>
    <row r="189" spans="2:11" x14ac:dyDescent="0.25">
      <c r="C189" s="1"/>
      <c r="D189" s="1"/>
      <c r="E189" s="1"/>
      <c r="F189" s="1"/>
      <c r="G189" s="1"/>
      <c r="H189" s="1"/>
      <c r="I189" s="1"/>
      <c r="J189" s="1"/>
      <c r="K189" s="1"/>
    </row>
    <row r="190" spans="2:11" x14ac:dyDescent="0.25">
      <c r="C190" s="1"/>
      <c r="D190" s="1"/>
      <c r="E190" s="1"/>
      <c r="F190" s="1"/>
      <c r="G190" s="1"/>
      <c r="H190" s="1"/>
      <c r="I190" s="1"/>
      <c r="J190" s="1"/>
      <c r="K190" s="1"/>
    </row>
    <row r="191" spans="2:11" x14ac:dyDescent="0.25">
      <c r="C191" s="1"/>
      <c r="D191" s="1"/>
      <c r="E191" s="1"/>
      <c r="F191" s="1"/>
      <c r="G191" s="1"/>
      <c r="H191" s="1"/>
      <c r="I191" s="1"/>
      <c r="J191" s="1"/>
      <c r="K191" s="1"/>
    </row>
    <row r="192" spans="2:11" x14ac:dyDescent="0.25">
      <c r="C192" s="1"/>
      <c r="D192" s="1"/>
      <c r="E192" s="1"/>
      <c r="F192" s="1"/>
      <c r="G192" s="1"/>
      <c r="H192" s="1"/>
      <c r="I192" s="1"/>
      <c r="J192" s="1"/>
      <c r="K192" s="1"/>
    </row>
    <row r="193" spans="3:11" x14ac:dyDescent="0.25">
      <c r="C193" s="1"/>
      <c r="D193" s="1"/>
      <c r="E193" s="1"/>
      <c r="F193" s="1"/>
      <c r="G193" s="1"/>
      <c r="H193" s="1"/>
      <c r="I193" s="1"/>
      <c r="J193" s="1"/>
      <c r="K193" s="1"/>
    </row>
    <row r="194" spans="3:11" x14ac:dyDescent="0.25">
      <c r="C194" s="1"/>
      <c r="D194" s="1"/>
      <c r="E194" s="1"/>
      <c r="F194" s="1"/>
      <c r="G194" s="1"/>
      <c r="H194" s="1"/>
      <c r="I194" s="1"/>
      <c r="J194" s="1"/>
      <c r="K194" s="1"/>
    </row>
    <row r="195" spans="3:11" x14ac:dyDescent="0.25">
      <c r="C195" s="1"/>
      <c r="D195" s="1"/>
      <c r="E195" s="1"/>
      <c r="F195" s="1"/>
      <c r="G195" s="1"/>
      <c r="H195" s="1"/>
      <c r="I195" s="1"/>
      <c r="J195" s="1"/>
      <c r="K195" s="1"/>
    </row>
    <row r="196" spans="3:11" x14ac:dyDescent="0.25">
      <c r="C196" s="1"/>
      <c r="D196" s="1"/>
      <c r="E196" s="1"/>
      <c r="F196" s="1"/>
      <c r="G196" s="1"/>
      <c r="H196" s="1"/>
      <c r="I196" s="1"/>
      <c r="J196" s="1"/>
      <c r="K196" s="1"/>
    </row>
    <row r="197" spans="3:11" x14ac:dyDescent="0.25">
      <c r="C197" s="1"/>
      <c r="D197" s="1"/>
      <c r="E197" s="1"/>
      <c r="F197" s="1"/>
      <c r="G197" s="1"/>
      <c r="H197" s="1"/>
      <c r="I197" s="1"/>
      <c r="J197" s="1"/>
      <c r="K197" s="1"/>
    </row>
    <row r="198" spans="3:11" x14ac:dyDescent="0.25">
      <c r="C198" s="1"/>
      <c r="D198" s="1"/>
      <c r="E198" s="1"/>
      <c r="F198" s="1"/>
      <c r="G198" s="1"/>
      <c r="H198" s="1"/>
      <c r="I198" s="1"/>
      <c r="J198" s="1"/>
      <c r="K198" s="1"/>
    </row>
    <row r="199" spans="3:11" x14ac:dyDescent="0.25">
      <c r="C199" s="1"/>
      <c r="D199" s="1"/>
      <c r="E199" s="1"/>
      <c r="F199" s="1"/>
      <c r="G199" s="1"/>
      <c r="H199" s="1"/>
      <c r="I199" s="1"/>
      <c r="J199" s="1"/>
      <c r="K199" s="1"/>
    </row>
    <row r="200" spans="3:11" x14ac:dyDescent="0.25">
      <c r="C200" s="1"/>
      <c r="D200" s="1"/>
      <c r="E200" s="1"/>
      <c r="F200" s="1"/>
      <c r="G200" s="1"/>
      <c r="H200" s="1"/>
      <c r="I200" s="1"/>
      <c r="J200" s="1"/>
      <c r="K200" s="1"/>
    </row>
    <row r="201" spans="3:11" x14ac:dyDescent="0.25">
      <c r="C201" s="1"/>
      <c r="D201" s="1"/>
      <c r="E201" s="1"/>
      <c r="F201" s="1"/>
      <c r="G201" s="1"/>
      <c r="H201" s="1"/>
      <c r="I201" s="1"/>
      <c r="J201" s="1"/>
      <c r="K201" s="1"/>
    </row>
    <row r="202" spans="3:11" x14ac:dyDescent="0.25">
      <c r="C202" s="1"/>
      <c r="D202" s="1"/>
      <c r="E202" s="1"/>
      <c r="F202" s="1"/>
      <c r="G202" s="1"/>
      <c r="H202" s="1"/>
      <c r="I202" s="1"/>
      <c r="J202" s="1"/>
      <c r="K202" s="1"/>
    </row>
    <row r="203" spans="3:11" x14ac:dyDescent="0.25">
      <c r="C203" s="1"/>
      <c r="D203" s="1"/>
      <c r="E203" s="1"/>
      <c r="F203" s="1"/>
      <c r="G203" s="1"/>
      <c r="H203" s="1"/>
      <c r="I203" s="1"/>
      <c r="J203" s="1"/>
      <c r="K203" s="1"/>
    </row>
    <row r="204" spans="3:11" x14ac:dyDescent="0.25">
      <c r="C204" s="1"/>
      <c r="D204" s="1"/>
      <c r="E204" s="1"/>
      <c r="F204" s="1"/>
      <c r="G204" s="1"/>
      <c r="H204" s="1"/>
      <c r="I204" s="1"/>
      <c r="J204" s="1"/>
      <c r="K204" s="1"/>
    </row>
  </sheetData>
  <sheetProtection algorithmName="SHA-512" hashValue="Rxmxbe0OXCZyQ2RMsHR72c2lgPaYkyr0ldB7Pl7qpXY88QhW0+q3d7nwRg0aYlnYiTwJ/QY57ySOyduCY92t9w==" saltValue="/BEpyjwRrA++JAZgo8fo/w==" spinCount="100000" sheet="1" objects="1" scenarios="1" selectLockedCells="1"/>
  <mergeCells count="163">
    <mergeCell ref="C124:K124"/>
    <mergeCell ref="J106:K106"/>
    <mergeCell ref="J107:K107"/>
    <mergeCell ref="E88:F88"/>
    <mergeCell ref="B153:K153"/>
    <mergeCell ref="B162:K162"/>
    <mergeCell ref="B143:K143"/>
    <mergeCell ref="B141:K141"/>
    <mergeCell ref="B71:K71"/>
    <mergeCell ref="B83:K83"/>
    <mergeCell ref="B100:K100"/>
    <mergeCell ref="B122:K122"/>
    <mergeCell ref="C118:H118"/>
    <mergeCell ref="E139:F139"/>
    <mergeCell ref="E132:F132"/>
    <mergeCell ref="E133:F133"/>
    <mergeCell ref="E134:F134"/>
    <mergeCell ref="G135:I135"/>
    <mergeCell ref="G136:I136"/>
    <mergeCell ref="G137:I137"/>
    <mergeCell ref="G139:I139"/>
    <mergeCell ref="H138:I138"/>
    <mergeCell ref="C144:K144"/>
    <mergeCell ref="C106:D106"/>
    <mergeCell ref="G106:H106"/>
    <mergeCell ref="C111:D111"/>
    <mergeCell ref="G111:H111"/>
    <mergeCell ref="C107:D107"/>
    <mergeCell ref="G107:H107"/>
    <mergeCell ref="T40:X50"/>
    <mergeCell ref="N53:R53"/>
    <mergeCell ref="C91:D91"/>
    <mergeCell ref="C92:D92"/>
    <mergeCell ref="C88:D88"/>
    <mergeCell ref="H76:K81"/>
    <mergeCell ref="G57:K58"/>
    <mergeCell ref="B57:F58"/>
    <mergeCell ref="G59:K69"/>
    <mergeCell ref="G105:H105"/>
    <mergeCell ref="E87:F87"/>
    <mergeCell ref="J111:K111"/>
    <mergeCell ref="E89:F89"/>
    <mergeCell ref="E90:F90"/>
    <mergeCell ref="E91:F91"/>
    <mergeCell ref="E92:F92"/>
    <mergeCell ref="C93:D93"/>
    <mergeCell ref="E93:F93"/>
    <mergeCell ref="C101:K101"/>
    <mergeCell ref="C136:D137"/>
    <mergeCell ref="G132:I132"/>
    <mergeCell ref="G133:I133"/>
    <mergeCell ref="G134:I134"/>
    <mergeCell ref="E136:F137"/>
    <mergeCell ref="J129:K129"/>
    <mergeCell ref="G130:I130"/>
    <mergeCell ref="E130:F131"/>
    <mergeCell ref="J135:K135"/>
    <mergeCell ref="J136:K136"/>
    <mergeCell ref="J137:K137"/>
    <mergeCell ref="C133:D133"/>
    <mergeCell ref="C132:D132"/>
    <mergeCell ref="C134:D134"/>
    <mergeCell ref="C129:D129"/>
    <mergeCell ref="G129:I129"/>
    <mergeCell ref="E129:F129"/>
    <mergeCell ref="C130:D131"/>
    <mergeCell ref="C135:D135"/>
    <mergeCell ref="G131:I131"/>
    <mergeCell ref="N38:R38"/>
    <mergeCell ref="C63:E63"/>
    <mergeCell ref="C62:E62"/>
    <mergeCell ref="C61:E61"/>
    <mergeCell ref="C60:E60"/>
    <mergeCell ref="C59:E59"/>
    <mergeCell ref="J85:J86"/>
    <mergeCell ref="K85:K86"/>
    <mergeCell ref="C87:D87"/>
    <mergeCell ref="C37:K43"/>
    <mergeCell ref="C46:K52"/>
    <mergeCell ref="C69:E69"/>
    <mergeCell ref="C68:E68"/>
    <mergeCell ref="C66:E66"/>
    <mergeCell ref="C85:D86"/>
    <mergeCell ref="E85:F86"/>
    <mergeCell ref="C67:E67"/>
    <mergeCell ref="H85:I86"/>
    <mergeCell ref="H54:I54"/>
    <mergeCell ref="C65:E65"/>
    <mergeCell ref="C64:E64"/>
    <mergeCell ref="D77:F77"/>
    <mergeCell ref="D79:F79"/>
    <mergeCell ref="B34:K34"/>
    <mergeCell ref="B56:K56"/>
    <mergeCell ref="C89:D89"/>
    <mergeCell ref="C90:D90"/>
    <mergeCell ref="H90:H94"/>
    <mergeCell ref="D17:K17"/>
    <mergeCell ref="D19:K19"/>
    <mergeCell ref="D21:K21"/>
    <mergeCell ref="D23:K23"/>
    <mergeCell ref="D25:K25"/>
    <mergeCell ref="D28:K28"/>
    <mergeCell ref="D30:K30"/>
    <mergeCell ref="D32:K32"/>
    <mergeCell ref="D81:F81"/>
    <mergeCell ref="I1:K1"/>
    <mergeCell ref="C3:D5"/>
    <mergeCell ref="G3:H3"/>
    <mergeCell ref="G4:H4"/>
    <mergeCell ref="G5:H5"/>
    <mergeCell ref="D10:K10"/>
    <mergeCell ref="D12:E12"/>
    <mergeCell ref="H12:K12"/>
    <mergeCell ref="D14:K14"/>
    <mergeCell ref="B8:K8"/>
    <mergeCell ref="B178:K178"/>
    <mergeCell ref="C156:J156"/>
    <mergeCell ref="E96:H96"/>
    <mergeCell ref="I96:K96"/>
    <mergeCell ref="C96:D98"/>
    <mergeCell ref="E97:F97"/>
    <mergeCell ref="G97:H97"/>
    <mergeCell ref="J97:K97"/>
    <mergeCell ref="E98:F98"/>
    <mergeCell ref="G98:H98"/>
    <mergeCell ref="J98:K98"/>
    <mergeCell ref="D155:F155"/>
    <mergeCell ref="G155:K155"/>
    <mergeCell ref="C120:D120"/>
    <mergeCell ref="C145:K151"/>
    <mergeCell ref="C114:D114"/>
    <mergeCell ref="C108:D108"/>
    <mergeCell ref="J116:K116"/>
    <mergeCell ref="C112:D112"/>
    <mergeCell ref="G112:H112"/>
    <mergeCell ref="J112:K112"/>
    <mergeCell ref="C113:D113"/>
    <mergeCell ref="G113:H113"/>
    <mergeCell ref="J113:K113"/>
    <mergeCell ref="G108:K110"/>
    <mergeCell ref="C109:D109"/>
    <mergeCell ref="C110:D110"/>
    <mergeCell ref="C94:D94"/>
    <mergeCell ref="E94:F94"/>
    <mergeCell ref="H87:H89"/>
    <mergeCell ref="B174:K174"/>
    <mergeCell ref="B175:K175"/>
    <mergeCell ref="B176:K176"/>
    <mergeCell ref="J115:K115"/>
    <mergeCell ref="G114:H114"/>
    <mergeCell ref="J114:K114"/>
    <mergeCell ref="C116:D116"/>
    <mergeCell ref="G116:H116"/>
    <mergeCell ref="C139:D139"/>
    <mergeCell ref="J138:K138"/>
    <mergeCell ref="J139:K139"/>
    <mergeCell ref="J130:K130"/>
    <mergeCell ref="J131:K131"/>
    <mergeCell ref="J132:K132"/>
    <mergeCell ref="J133:K133"/>
    <mergeCell ref="J134:K134"/>
    <mergeCell ref="E135:F135"/>
    <mergeCell ref="E138:F138"/>
  </mergeCells>
  <conditionalFormatting sqref="B122:K122">
    <cfRule type="expression" dxfId="5" priority="4">
      <formula>$E$116+$F$116+$I$116+$J$116=0</formula>
    </cfRule>
  </conditionalFormatting>
  <conditionalFormatting sqref="B141:K141">
    <cfRule type="expression" dxfId="4" priority="11">
      <formula>$E$139+$J$139=0</formula>
    </cfRule>
    <cfRule type="expression" dxfId="3" priority="12">
      <formula>J140=0</formula>
    </cfRule>
  </conditionalFormatting>
  <conditionalFormatting sqref="G3:H3">
    <cfRule type="cellIs" dxfId="2" priority="8" operator="lessThan">
      <formula>350</formula>
    </cfRule>
  </conditionalFormatting>
  <dataValidations disablePrompts="1" count="5">
    <dataValidation type="list" allowBlank="1" showInputMessage="1" showErrorMessage="1" sqref="H54:I54" xr:uid="{00000000-0002-0000-0200-000000000000}">
      <formula1>"Très satisfaisante, Satisfaisante, Correcte, Compliquée"</formula1>
    </dataValidation>
    <dataValidation type="list" allowBlank="1" showInputMessage="1" showErrorMessage="1" sqref="F73" xr:uid="{00000000-0002-0000-0200-000001000000}">
      <formula1>"Oui,Non"</formula1>
    </dataValidation>
    <dataValidation type="list" allowBlank="1" showInputMessage="1" showErrorMessage="1" sqref="D77:F77" xr:uid="{00000000-0002-0000-0200-000002000000}">
      <formula1>"Toutes les semaines,Une fois par mois,Une fois tous les deux mois,Une fois par trimestre,Jamais"</formula1>
    </dataValidation>
    <dataValidation type="list" allowBlank="1" showInputMessage="1" showErrorMessage="1" sqref="D79:F79" xr:uid="{00000000-0002-0000-0200-000003000000}">
      <formula1>"Une fois par mois,Une fois par trimestre,Jamais ou pas de CA"</formula1>
    </dataValidation>
    <dataValidation type="list" allowBlank="1" showInputMessage="1" showErrorMessage="1" sqref="D81:F81" xr:uid="{00000000-0002-0000-0200-000004000000}">
      <formula1>"Plus d'une fois par an,Une fois par an,Jamais"</formula1>
    </dataValidation>
  </dataValidations>
  <pageMargins left="0.43307086614173229" right="0.31496062992125984" top="0.74803149606299213" bottom="0.74803149606299213" header="0.31496062992125984" footer="0.31496062992125984"/>
  <pageSetup paperSize="9" scale="86" fitToHeight="6" orientation="landscape" r:id="rId1"/>
  <rowBreaks count="5" manualBreakCount="5">
    <brk id="33" min="1" max="10" man="1"/>
    <brk id="69" min="1" max="10" man="1"/>
    <brk id="99" min="1" max="10" man="1"/>
    <brk id="122" min="1" max="10" man="1"/>
    <brk id="142" min="1" max="10"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theme="9" tint="0.39997558519241921"/>
    <pageSetUpPr fitToPage="1"/>
  </sheetPr>
  <dimension ref="A1:AP105"/>
  <sheetViews>
    <sheetView showGridLines="0" showRowColHeaders="0" zoomScaleNormal="100" workbookViewId="0">
      <selection activeCell="C9" sqref="C9:K21"/>
    </sheetView>
  </sheetViews>
  <sheetFormatPr baseColWidth="10" defaultRowHeight="15" x14ac:dyDescent="0.25"/>
  <cols>
    <col min="1" max="1" width="1.85546875" style="64" customWidth="1"/>
    <col min="2" max="2" width="3" style="1" customWidth="1"/>
    <col min="3" max="3" width="17" customWidth="1"/>
    <col min="4" max="4" width="20" customWidth="1"/>
    <col min="5" max="5" width="10.85546875" customWidth="1"/>
    <col min="6" max="6" width="22.28515625" customWidth="1"/>
    <col min="7" max="7" width="11.7109375" customWidth="1"/>
    <col min="8" max="8" width="18.28515625" customWidth="1"/>
    <col min="9" max="9" width="9.140625" customWidth="1"/>
    <col min="10" max="10" width="11.28515625" customWidth="1"/>
    <col min="11" max="11" width="12.42578125" customWidth="1"/>
    <col min="12" max="16" width="11.42578125" style="64"/>
    <col min="17" max="17" width="4" style="64" customWidth="1"/>
    <col min="18" max="18" width="2.7109375" style="64" customWidth="1"/>
    <col min="19" max="42" width="11.42578125" style="64"/>
  </cols>
  <sheetData>
    <row r="1" spans="3:11" ht="36" x14ac:dyDescent="0.25">
      <c r="C1" s="2" t="str">
        <f>'Etape 1'!B2</f>
        <v>DEMANDE DE SUBVENTIONS 2026</v>
      </c>
      <c r="D1" s="6"/>
      <c r="E1" s="6"/>
      <c r="F1" s="6"/>
      <c r="G1" s="6"/>
      <c r="H1" s="6"/>
      <c r="I1" s="68"/>
      <c r="J1" s="68"/>
      <c r="K1" s="68"/>
    </row>
    <row r="2" spans="3:11" ht="21" x14ac:dyDescent="0.25">
      <c r="C2" s="75" t="s">
        <v>323</v>
      </c>
      <c r="D2" s="6"/>
      <c r="E2" s="6"/>
      <c r="F2" s="6"/>
      <c r="G2" s="6"/>
      <c r="H2" s="6"/>
      <c r="I2" s="16"/>
      <c r="J2" s="16"/>
      <c r="K2" s="16"/>
    </row>
    <row r="3" spans="3:11" ht="15.75" customHeight="1" x14ac:dyDescent="0.25">
      <c r="C3" s="75"/>
      <c r="D3" s="6"/>
      <c r="E3" s="6"/>
      <c r="F3" s="6"/>
      <c r="G3" s="6"/>
      <c r="H3" s="6"/>
      <c r="I3" s="16"/>
      <c r="J3" s="16"/>
      <c r="K3" s="16"/>
    </row>
    <row r="4" spans="3:11" x14ac:dyDescent="0.25">
      <c r="C4" s="292"/>
      <c r="D4" s="292"/>
      <c r="E4" s="6"/>
      <c r="F4" s="69" t="s">
        <v>2</v>
      </c>
      <c r="G4" s="293">
        <f>'Etape 1'!B4</f>
        <v>0</v>
      </c>
      <c r="H4" s="294"/>
      <c r="I4" s="6"/>
      <c r="J4" s="6"/>
      <c r="K4" s="6"/>
    </row>
    <row r="5" spans="3:11" x14ac:dyDescent="0.25">
      <c r="C5" s="292"/>
      <c r="D5" s="292"/>
      <c r="E5" s="6"/>
      <c r="F5" s="13" t="s">
        <v>3</v>
      </c>
      <c r="G5" s="198" t="str">
        <f>+'Etape 1'!B6</f>
        <v/>
      </c>
      <c r="H5" s="199"/>
      <c r="I5" s="6"/>
      <c r="J5" s="6"/>
      <c r="K5" s="6"/>
    </row>
    <row r="6" spans="3:11" x14ac:dyDescent="0.25">
      <c r="C6" s="1"/>
      <c r="D6" s="1"/>
      <c r="E6" s="1"/>
      <c r="F6" s="1"/>
      <c r="G6" s="1"/>
      <c r="H6" s="1"/>
      <c r="I6" s="1"/>
      <c r="J6" s="1"/>
      <c r="K6" s="1"/>
    </row>
    <row r="7" spans="3:11" x14ac:dyDescent="0.25">
      <c r="C7" s="1" t="s">
        <v>460</v>
      </c>
      <c r="D7" s="1"/>
      <c r="E7" s="1"/>
      <c r="F7" s="1"/>
      <c r="G7" s="1"/>
      <c r="H7" s="1"/>
      <c r="I7" s="1"/>
      <c r="J7" s="1"/>
      <c r="K7" s="1"/>
    </row>
    <row r="8" spans="3:11" x14ac:dyDescent="0.25">
      <c r="C8" s="1" t="s">
        <v>461</v>
      </c>
      <c r="D8" s="1"/>
      <c r="E8" s="1"/>
      <c r="F8" s="1"/>
      <c r="G8" s="1"/>
      <c r="H8" s="1"/>
      <c r="I8" s="1"/>
      <c r="J8" s="1"/>
      <c r="K8" s="1"/>
    </row>
    <row r="9" spans="3:11" x14ac:dyDescent="0.25">
      <c r="C9" s="229"/>
      <c r="D9" s="229"/>
      <c r="E9" s="229"/>
      <c r="F9" s="229"/>
      <c r="G9" s="229"/>
      <c r="H9" s="229"/>
      <c r="I9" s="229"/>
      <c r="J9" s="229"/>
      <c r="K9" s="229"/>
    </row>
    <row r="10" spans="3:11" x14ac:dyDescent="0.25">
      <c r="C10" s="229"/>
      <c r="D10" s="229"/>
      <c r="E10" s="229"/>
      <c r="F10" s="229"/>
      <c r="G10" s="229"/>
      <c r="H10" s="229"/>
      <c r="I10" s="229"/>
      <c r="J10" s="229"/>
      <c r="K10" s="229"/>
    </row>
    <row r="11" spans="3:11" x14ac:dyDescent="0.25">
      <c r="C11" s="229"/>
      <c r="D11" s="229"/>
      <c r="E11" s="229"/>
      <c r="F11" s="229"/>
      <c r="G11" s="229"/>
      <c r="H11" s="229"/>
      <c r="I11" s="229"/>
      <c r="J11" s="229"/>
      <c r="K11" s="229"/>
    </row>
    <row r="12" spans="3:11" x14ac:dyDescent="0.25">
      <c r="C12" s="229"/>
      <c r="D12" s="229"/>
      <c r="E12" s="229"/>
      <c r="F12" s="229"/>
      <c r="G12" s="229"/>
      <c r="H12" s="229"/>
      <c r="I12" s="229"/>
      <c r="J12" s="229"/>
      <c r="K12" s="229"/>
    </row>
    <row r="13" spans="3:11" x14ac:dyDescent="0.25">
      <c r="C13" s="229"/>
      <c r="D13" s="229"/>
      <c r="E13" s="229"/>
      <c r="F13" s="229"/>
      <c r="G13" s="229"/>
      <c r="H13" s="229"/>
      <c r="I13" s="229"/>
      <c r="J13" s="229"/>
      <c r="K13" s="229"/>
    </row>
    <row r="14" spans="3:11" x14ac:dyDescent="0.25">
      <c r="C14" s="229"/>
      <c r="D14" s="229"/>
      <c r="E14" s="229"/>
      <c r="F14" s="229"/>
      <c r="G14" s="229"/>
      <c r="H14" s="229"/>
      <c r="I14" s="229"/>
      <c r="J14" s="229"/>
      <c r="K14" s="229"/>
    </row>
    <row r="15" spans="3:11" x14ac:dyDescent="0.25">
      <c r="C15" s="229"/>
      <c r="D15" s="229"/>
      <c r="E15" s="229"/>
      <c r="F15" s="229"/>
      <c r="G15" s="229"/>
      <c r="H15" s="229"/>
      <c r="I15" s="229"/>
      <c r="J15" s="229"/>
      <c r="K15" s="229"/>
    </row>
    <row r="16" spans="3:11" x14ac:dyDescent="0.25">
      <c r="C16" s="229"/>
      <c r="D16" s="229"/>
      <c r="E16" s="229"/>
      <c r="F16" s="229"/>
      <c r="G16" s="229"/>
      <c r="H16" s="229"/>
      <c r="I16" s="229"/>
      <c r="J16" s="229"/>
      <c r="K16" s="229"/>
    </row>
    <row r="17" spans="2:11" x14ac:dyDescent="0.25">
      <c r="C17" s="229"/>
      <c r="D17" s="229"/>
      <c r="E17" s="229"/>
      <c r="F17" s="229"/>
      <c r="G17" s="229"/>
      <c r="H17" s="229"/>
      <c r="I17" s="229"/>
      <c r="J17" s="229"/>
      <c r="K17" s="229"/>
    </row>
    <row r="18" spans="2:11" x14ac:dyDescent="0.25">
      <c r="C18" s="229"/>
      <c r="D18" s="229"/>
      <c r="E18" s="229"/>
      <c r="F18" s="229"/>
      <c r="G18" s="229"/>
      <c r="H18" s="229"/>
      <c r="I18" s="229"/>
      <c r="J18" s="229"/>
      <c r="K18" s="229"/>
    </row>
    <row r="19" spans="2:11" x14ac:dyDescent="0.25">
      <c r="C19" s="229"/>
      <c r="D19" s="229"/>
      <c r="E19" s="229"/>
      <c r="F19" s="229"/>
      <c r="G19" s="229"/>
      <c r="H19" s="229"/>
      <c r="I19" s="229"/>
      <c r="J19" s="229"/>
      <c r="K19" s="229"/>
    </row>
    <row r="20" spans="2:11" x14ac:dyDescent="0.25">
      <c r="C20" s="229"/>
      <c r="D20" s="229"/>
      <c r="E20" s="229"/>
      <c r="F20" s="229"/>
      <c r="G20" s="229"/>
      <c r="H20" s="229"/>
      <c r="I20" s="229"/>
      <c r="J20" s="229"/>
      <c r="K20" s="229"/>
    </row>
    <row r="21" spans="2:11" x14ac:dyDescent="0.25">
      <c r="C21" s="229"/>
      <c r="D21" s="229"/>
      <c r="E21" s="229"/>
      <c r="F21" s="229"/>
      <c r="G21" s="229"/>
      <c r="H21" s="229"/>
      <c r="I21" s="229"/>
      <c r="J21" s="229"/>
      <c r="K21" s="229"/>
    </row>
    <row r="22" spans="2:11" ht="9.75" customHeight="1" x14ac:dyDescent="0.25">
      <c r="C22" s="1"/>
      <c r="D22" s="1"/>
      <c r="E22" s="1"/>
      <c r="F22" s="1"/>
      <c r="G22" s="1"/>
      <c r="H22" s="1"/>
      <c r="I22" s="1"/>
      <c r="J22" s="1"/>
      <c r="K22" s="1"/>
    </row>
    <row r="23" spans="2:11" ht="31.5" customHeight="1" x14ac:dyDescent="0.25">
      <c r="B23" s="278" t="s">
        <v>463</v>
      </c>
      <c r="C23" s="278"/>
      <c r="D23" s="278"/>
      <c r="E23" s="278"/>
      <c r="F23" s="255" t="s">
        <v>462</v>
      </c>
      <c r="G23" s="255"/>
      <c r="H23" s="255"/>
      <c r="I23" s="255"/>
      <c r="J23" s="255"/>
      <c r="K23" s="255"/>
    </row>
    <row r="24" spans="2:11" x14ac:dyDescent="0.25">
      <c r="B24" s="14"/>
      <c r="C24" s="85" t="s">
        <v>300</v>
      </c>
      <c r="D24" s="6"/>
      <c r="E24" s="86"/>
      <c r="F24" s="269"/>
      <c r="G24" s="270"/>
      <c r="H24" s="270"/>
      <c r="I24" s="270"/>
      <c r="J24" s="270"/>
      <c r="K24" s="271"/>
    </row>
    <row r="25" spans="2:11" x14ac:dyDescent="0.25">
      <c r="B25" s="14"/>
      <c r="C25" s="85" t="s">
        <v>301</v>
      </c>
      <c r="D25" s="6"/>
      <c r="E25" s="86"/>
      <c r="F25" s="272"/>
      <c r="G25" s="273"/>
      <c r="H25" s="273"/>
      <c r="I25" s="273"/>
      <c r="J25" s="273"/>
      <c r="K25" s="274"/>
    </row>
    <row r="26" spans="2:11" x14ac:dyDescent="0.25">
      <c r="B26" s="14"/>
      <c r="C26" s="85" t="s">
        <v>302</v>
      </c>
      <c r="D26" s="6"/>
      <c r="E26" s="86"/>
      <c r="F26" s="272"/>
      <c r="G26" s="273"/>
      <c r="H26" s="273"/>
      <c r="I26" s="273"/>
      <c r="J26" s="273"/>
      <c r="K26" s="274"/>
    </row>
    <row r="27" spans="2:11" x14ac:dyDescent="0.25">
      <c r="B27" s="14"/>
      <c r="C27" s="85" t="s">
        <v>303</v>
      </c>
      <c r="D27" s="6"/>
      <c r="E27" s="86"/>
      <c r="F27" s="272"/>
      <c r="G27" s="273"/>
      <c r="H27" s="273"/>
      <c r="I27" s="273"/>
      <c r="J27" s="273"/>
      <c r="K27" s="274"/>
    </row>
    <row r="28" spans="2:11" x14ac:dyDescent="0.25">
      <c r="B28" s="14"/>
      <c r="C28" s="85" t="s">
        <v>304</v>
      </c>
      <c r="D28" s="6"/>
      <c r="E28" s="86"/>
      <c r="F28" s="272"/>
      <c r="G28" s="273"/>
      <c r="H28" s="273"/>
      <c r="I28" s="273"/>
      <c r="J28" s="273"/>
      <c r="K28" s="274"/>
    </row>
    <row r="29" spans="2:11" x14ac:dyDescent="0.25">
      <c r="B29" s="14"/>
      <c r="C29" s="85" t="s">
        <v>430</v>
      </c>
      <c r="D29" s="6"/>
      <c r="E29" s="86"/>
      <c r="F29" s="272"/>
      <c r="G29" s="273"/>
      <c r="H29" s="273"/>
      <c r="I29" s="273"/>
      <c r="J29" s="273"/>
      <c r="K29" s="274"/>
    </row>
    <row r="30" spans="2:11" x14ac:dyDescent="0.25">
      <c r="B30" s="14"/>
      <c r="C30" s="85" t="s">
        <v>305</v>
      </c>
      <c r="D30" s="6"/>
      <c r="E30" s="86"/>
      <c r="F30" s="272"/>
      <c r="G30" s="273"/>
      <c r="H30" s="273"/>
      <c r="I30" s="273"/>
      <c r="J30" s="273"/>
      <c r="K30" s="274"/>
    </row>
    <row r="31" spans="2:11" x14ac:dyDescent="0.25">
      <c r="B31" s="14"/>
      <c r="C31" s="85" t="s">
        <v>306</v>
      </c>
      <c r="D31" s="6"/>
      <c r="E31" s="86"/>
      <c r="F31" s="275"/>
      <c r="G31" s="276"/>
      <c r="H31" s="276"/>
      <c r="I31" s="276"/>
      <c r="J31" s="276"/>
      <c r="K31" s="277"/>
    </row>
    <row r="32" spans="2:11" x14ac:dyDescent="0.25">
      <c r="D32" s="6"/>
      <c r="E32" s="6"/>
      <c r="F32" s="6"/>
      <c r="G32" s="6"/>
      <c r="H32" s="6"/>
      <c r="I32" s="6"/>
      <c r="J32" s="6"/>
      <c r="K32" s="6"/>
    </row>
    <row r="33" spans="3:11" x14ac:dyDescent="0.25">
      <c r="C33" s="1" t="s">
        <v>296</v>
      </c>
      <c r="D33" s="1"/>
      <c r="E33" s="1"/>
      <c r="F33" s="1"/>
      <c r="G33" s="1"/>
      <c r="H33" s="1"/>
      <c r="I33" s="1"/>
      <c r="J33" s="1"/>
      <c r="K33" s="1"/>
    </row>
    <row r="34" spans="3:11" x14ac:dyDescent="0.25">
      <c r="C34" s="229"/>
      <c r="D34" s="229"/>
      <c r="E34" s="229"/>
      <c r="F34" s="229"/>
      <c r="G34" s="229"/>
      <c r="H34" s="229"/>
      <c r="I34" s="229"/>
      <c r="J34" s="229"/>
      <c r="K34" s="229"/>
    </row>
    <row r="35" spans="3:11" x14ac:dyDescent="0.25">
      <c r="C35" s="229"/>
      <c r="D35" s="229"/>
      <c r="E35" s="229"/>
      <c r="F35" s="229"/>
      <c r="G35" s="229"/>
      <c r="H35" s="229"/>
      <c r="I35" s="229"/>
      <c r="J35" s="229"/>
      <c r="K35" s="229"/>
    </row>
    <row r="36" spans="3:11" x14ac:dyDescent="0.25">
      <c r="C36" s="229"/>
      <c r="D36" s="229"/>
      <c r="E36" s="229"/>
      <c r="F36" s="229"/>
      <c r="G36" s="229"/>
      <c r="H36" s="229"/>
      <c r="I36" s="229"/>
      <c r="J36" s="229"/>
      <c r="K36" s="229"/>
    </row>
    <row r="37" spans="3:11" x14ac:dyDescent="0.25">
      <c r="C37" s="229"/>
      <c r="D37" s="229"/>
      <c r="E37" s="229"/>
      <c r="F37" s="229"/>
      <c r="G37" s="229"/>
      <c r="H37" s="229"/>
      <c r="I37" s="229"/>
      <c r="J37" s="229"/>
      <c r="K37" s="229"/>
    </row>
    <row r="38" spans="3:11" x14ac:dyDescent="0.25">
      <c r="C38" s="229"/>
      <c r="D38" s="229"/>
      <c r="E38" s="229"/>
      <c r="F38" s="229"/>
      <c r="G38" s="229"/>
      <c r="H38" s="229"/>
      <c r="I38" s="229"/>
      <c r="J38" s="229"/>
      <c r="K38" s="229"/>
    </row>
    <row r="39" spans="3:11" x14ac:dyDescent="0.25">
      <c r="C39" s="229"/>
      <c r="D39" s="229"/>
      <c r="E39" s="229"/>
      <c r="F39" s="229"/>
      <c r="G39" s="229"/>
      <c r="H39" s="229"/>
      <c r="I39" s="229"/>
      <c r="J39" s="229"/>
      <c r="K39" s="229"/>
    </row>
    <row r="40" spans="3:11" x14ac:dyDescent="0.25">
      <c r="C40" s="229"/>
      <c r="D40" s="229"/>
      <c r="E40" s="229"/>
      <c r="F40" s="229"/>
      <c r="G40" s="229"/>
      <c r="H40" s="229"/>
      <c r="I40" s="229"/>
      <c r="J40" s="229"/>
      <c r="K40" s="229"/>
    </row>
    <row r="41" spans="3:11" ht="7.5" customHeight="1" x14ac:dyDescent="0.25">
      <c r="C41" s="1"/>
      <c r="D41" s="1"/>
      <c r="E41" s="1"/>
      <c r="F41" s="1"/>
      <c r="G41" s="1"/>
      <c r="H41" s="1"/>
      <c r="I41" s="1"/>
      <c r="J41" s="1"/>
      <c r="K41" s="1"/>
    </row>
    <row r="42" spans="3:11" x14ac:dyDescent="0.25">
      <c r="C42" s="87" t="s">
        <v>442</v>
      </c>
      <c r="D42" s="1"/>
      <c r="E42" s="1"/>
      <c r="F42" s="1"/>
      <c r="G42" s="1"/>
      <c r="H42" s="1"/>
      <c r="I42" s="1"/>
      <c r="J42" s="1"/>
      <c r="K42" s="1"/>
    </row>
    <row r="43" spans="3:11" ht="6.75" customHeight="1" x14ac:dyDescent="0.25">
      <c r="C43" s="1"/>
      <c r="D43" s="1"/>
      <c r="E43" s="1"/>
      <c r="F43" s="1"/>
      <c r="G43" s="1"/>
      <c r="H43" s="1"/>
      <c r="I43" s="1"/>
      <c r="J43" s="1"/>
      <c r="K43" s="1"/>
    </row>
    <row r="44" spans="3:11" x14ac:dyDescent="0.25">
      <c r="C44" s="1" t="s">
        <v>40</v>
      </c>
      <c r="D44" s="1"/>
      <c r="E44" s="139"/>
      <c r="F44" s="139"/>
      <c r="G44" s="1"/>
      <c r="H44" s="1"/>
      <c r="I44" s="1"/>
      <c r="J44" s="1"/>
      <c r="K44" s="1"/>
    </row>
    <row r="45" spans="3:11" ht="5.25" customHeight="1" x14ac:dyDescent="0.25">
      <c r="C45" s="1"/>
      <c r="D45" s="1"/>
      <c r="E45" s="1"/>
      <c r="F45" s="1"/>
      <c r="G45" s="1"/>
      <c r="H45" s="1"/>
      <c r="I45" s="1"/>
      <c r="J45" s="1"/>
      <c r="K45" s="1"/>
    </row>
    <row r="46" spans="3:11" x14ac:dyDescent="0.25">
      <c r="C46" s="1" t="s">
        <v>466</v>
      </c>
      <c r="D46" s="1"/>
      <c r="E46" s="1"/>
      <c r="F46" s="1"/>
      <c r="G46" s="1"/>
      <c r="H46" s="1"/>
      <c r="I46" s="1"/>
      <c r="J46" s="1"/>
      <c r="K46" s="1"/>
    </row>
    <row r="47" spans="3:11" x14ac:dyDescent="0.25">
      <c r="C47" s="295" t="s">
        <v>318</v>
      </c>
      <c r="D47" s="295"/>
      <c r="E47" s="295"/>
      <c r="F47" s="295"/>
      <c r="G47" s="295" t="s">
        <v>319</v>
      </c>
      <c r="H47" s="295"/>
      <c r="I47" s="295"/>
      <c r="J47" s="295"/>
      <c r="K47" s="295"/>
    </row>
    <row r="48" spans="3:11" x14ac:dyDescent="0.25">
      <c r="C48" s="193" t="s">
        <v>317</v>
      </c>
      <c r="D48" s="193"/>
      <c r="E48" s="245" t="s">
        <v>213</v>
      </c>
      <c r="F48" s="245"/>
      <c r="G48" s="193" t="s">
        <v>317</v>
      </c>
      <c r="H48" s="193"/>
      <c r="I48" s="193"/>
      <c r="J48" s="245" t="s">
        <v>213</v>
      </c>
      <c r="K48" s="245"/>
    </row>
    <row r="49" spans="2:11" x14ac:dyDescent="0.25">
      <c r="C49" s="285"/>
      <c r="D49" s="291"/>
      <c r="E49" s="224"/>
      <c r="F49" s="225"/>
      <c r="G49" s="284"/>
      <c r="H49" s="267"/>
      <c r="I49" s="268"/>
      <c r="J49" s="218"/>
      <c r="K49" s="219"/>
    </row>
    <row r="50" spans="2:11" x14ac:dyDescent="0.25">
      <c r="C50" s="285"/>
      <c r="D50" s="291"/>
      <c r="E50" s="224"/>
      <c r="F50" s="225"/>
      <c r="G50" s="285"/>
      <c r="H50" s="267"/>
      <c r="I50" s="268"/>
      <c r="J50" s="218"/>
      <c r="K50" s="219"/>
    </row>
    <row r="51" spans="2:11" x14ac:dyDescent="0.25">
      <c r="C51" s="284"/>
      <c r="D51" s="268"/>
      <c r="E51" s="224"/>
      <c r="F51" s="225"/>
      <c r="G51" s="285"/>
      <c r="H51" s="267"/>
      <c r="I51" s="268"/>
      <c r="J51" s="218"/>
      <c r="K51" s="219"/>
    </row>
    <row r="52" spans="2:11" x14ac:dyDescent="0.25">
      <c r="C52" s="284"/>
      <c r="D52" s="268"/>
      <c r="E52" s="224"/>
      <c r="F52" s="225"/>
      <c r="G52" s="285"/>
      <c r="H52" s="267"/>
      <c r="I52" s="268"/>
      <c r="J52" s="218"/>
      <c r="K52" s="219"/>
    </row>
    <row r="53" spans="2:11" x14ac:dyDescent="0.25">
      <c r="C53" s="284"/>
      <c r="D53" s="268"/>
      <c r="E53" s="224"/>
      <c r="F53" s="225"/>
      <c r="G53" s="286" t="s">
        <v>299</v>
      </c>
      <c r="H53" s="287"/>
      <c r="I53" s="288"/>
      <c r="J53" s="289">
        <f>E44</f>
        <v>0</v>
      </c>
      <c r="K53" s="290"/>
    </row>
    <row r="54" spans="2:11" x14ac:dyDescent="0.25">
      <c r="C54" s="160" t="s">
        <v>297</v>
      </c>
      <c r="D54" s="161"/>
      <c r="E54" s="280">
        <f>SUM(E49:F53)</f>
        <v>0</v>
      </c>
      <c r="F54" s="281"/>
      <c r="G54" s="282" t="s">
        <v>298</v>
      </c>
      <c r="H54" s="283"/>
      <c r="I54" s="161"/>
      <c r="J54" s="280">
        <f>SUM(J49:K53)</f>
        <v>0</v>
      </c>
      <c r="K54" s="281"/>
    </row>
    <row r="55" spans="2:11" ht="9" customHeight="1" x14ac:dyDescent="0.25">
      <c r="C55" s="1"/>
      <c r="D55" s="1"/>
      <c r="E55" s="1"/>
      <c r="F55" s="1"/>
      <c r="G55" s="1"/>
      <c r="H55" s="1"/>
      <c r="I55" s="1"/>
      <c r="J55" s="1"/>
      <c r="K55" s="1"/>
    </row>
    <row r="56" spans="2:11" ht="15.75" x14ac:dyDescent="0.25">
      <c r="B56" s="174" t="s">
        <v>29</v>
      </c>
      <c r="C56" s="174"/>
      <c r="D56" s="174"/>
      <c r="E56" s="174"/>
      <c r="F56" s="174"/>
      <c r="G56" s="174"/>
      <c r="H56" s="174"/>
      <c r="I56" s="174"/>
      <c r="J56" s="174"/>
      <c r="K56" s="174"/>
    </row>
    <row r="57" spans="2:11" ht="8.25" customHeight="1" x14ac:dyDescent="0.25">
      <c r="B57" s="9"/>
      <c r="C57" s="9"/>
      <c r="D57" s="9"/>
      <c r="E57" s="9"/>
      <c r="F57" s="9"/>
      <c r="G57" s="9"/>
      <c r="H57" s="9"/>
      <c r="I57" s="9"/>
      <c r="J57" s="9"/>
      <c r="K57" s="9"/>
    </row>
    <row r="58" spans="2:11" x14ac:dyDescent="0.25">
      <c r="B58" s="30"/>
      <c r="C58" s="30" t="s">
        <v>34</v>
      </c>
      <c r="D58" s="227" t="str" cm="1">
        <f t="array" ref="D58">'Etape 2 &gt;350'!D155:D155</f>
        <v xml:space="preserve"> </v>
      </c>
      <c r="E58" s="227"/>
      <c r="F58" s="227"/>
      <c r="G58" s="228" t="s">
        <v>173</v>
      </c>
      <c r="H58" s="228"/>
      <c r="I58" s="228"/>
      <c r="J58" s="228"/>
      <c r="K58" s="228"/>
    </row>
    <row r="59" spans="2:11" x14ac:dyDescent="0.25">
      <c r="B59" s="44"/>
      <c r="C59" s="170" t="s">
        <v>35</v>
      </c>
      <c r="D59" s="170"/>
      <c r="E59" s="170"/>
      <c r="F59" s="170"/>
      <c r="G59" s="170"/>
      <c r="H59" s="170"/>
      <c r="I59" s="170"/>
      <c r="J59" s="170"/>
      <c r="K59" s="57"/>
    </row>
    <row r="60" spans="2:11" x14ac:dyDescent="0.25">
      <c r="B60" s="10"/>
      <c r="C60" s="10" t="s">
        <v>30</v>
      </c>
      <c r="D60" s="1"/>
      <c r="E60" s="1"/>
      <c r="F60" s="1"/>
      <c r="G60" s="1"/>
      <c r="H60" s="1"/>
      <c r="I60" s="1"/>
      <c r="J60" s="1"/>
      <c r="K60" s="1"/>
    </row>
    <row r="61" spans="2:11" x14ac:dyDescent="0.25">
      <c r="B61" s="10"/>
      <c r="C61" s="10" t="s">
        <v>38</v>
      </c>
      <c r="D61" s="1"/>
      <c r="E61" s="1"/>
      <c r="F61" s="1"/>
      <c r="G61" s="1"/>
      <c r="H61" s="1"/>
      <c r="I61" s="1"/>
      <c r="J61" s="1"/>
      <c r="K61" s="1"/>
    </row>
    <row r="62" spans="2:11" x14ac:dyDescent="0.25">
      <c r="B62" s="10"/>
      <c r="C62" s="10"/>
      <c r="D62" s="1"/>
      <c r="E62" s="1"/>
      <c r="F62" s="1"/>
      <c r="G62" s="1"/>
      <c r="H62" s="1"/>
      <c r="I62" s="1"/>
      <c r="J62" s="1"/>
      <c r="K62" s="1"/>
    </row>
    <row r="63" spans="2:11" ht="17.25" customHeight="1" x14ac:dyDescent="0.25">
      <c r="B63" s="22"/>
      <c r="C63" s="22" t="s">
        <v>202</v>
      </c>
      <c r="D63" s="28"/>
      <c r="E63" s="23" t="s">
        <v>203</v>
      </c>
      <c r="F63" s="31" t="s">
        <v>272</v>
      </c>
      <c r="G63" s="56"/>
      <c r="H63" s="56"/>
      <c r="I63" s="58"/>
      <c r="J63" s="58"/>
      <c r="K63" s="58"/>
    </row>
    <row r="64" spans="2:11" x14ac:dyDescent="0.25">
      <c r="C64" s="1"/>
      <c r="D64" s="1"/>
      <c r="E64" s="1"/>
      <c r="F64" s="1"/>
      <c r="G64" s="1"/>
      <c r="H64" s="1"/>
      <c r="I64" s="1"/>
      <c r="J64" s="1"/>
      <c r="K64" s="1"/>
    </row>
    <row r="65" spans="2:11" x14ac:dyDescent="0.25">
      <c r="B65" s="150" t="str">
        <f>'Etape 2 &gt;350'!B162:K162</f>
        <v>→ Dossier à retourner pour le 17 octobre 2025 au Pôle Vie de la Cité. Au-delà de cette date, les dossiers pourront ne pas être étudiés.</v>
      </c>
      <c r="C65" s="150"/>
      <c r="D65" s="150"/>
      <c r="E65" s="150"/>
      <c r="F65" s="150"/>
      <c r="G65" s="150"/>
      <c r="H65" s="150"/>
      <c r="I65" s="150"/>
      <c r="J65" s="150"/>
      <c r="K65" s="150"/>
    </row>
    <row r="66" spans="2:11" x14ac:dyDescent="0.25">
      <c r="C66" s="1"/>
      <c r="D66" s="1"/>
      <c r="E66" s="1"/>
      <c r="F66" s="1"/>
      <c r="G66" s="1"/>
      <c r="H66" s="1"/>
      <c r="I66" s="1"/>
      <c r="J66" s="1"/>
      <c r="K66" s="1"/>
    </row>
    <row r="67" spans="2:11" x14ac:dyDescent="0.25">
      <c r="C67" s="279" t="s">
        <v>31</v>
      </c>
      <c r="D67" s="279"/>
      <c r="E67" s="279"/>
      <c r="F67" s="279"/>
      <c r="G67" s="279"/>
      <c r="H67" s="279"/>
      <c r="I67" s="279"/>
      <c r="J67" s="279"/>
      <c r="K67" s="279"/>
    </row>
    <row r="68" spans="2:11" x14ac:dyDescent="0.25">
      <c r="C68" s="279" t="s">
        <v>32</v>
      </c>
      <c r="D68" s="279"/>
      <c r="E68" s="279"/>
      <c r="F68" s="279"/>
      <c r="G68" s="279"/>
      <c r="H68" s="279"/>
      <c r="I68" s="279"/>
      <c r="J68" s="279"/>
      <c r="K68" s="279"/>
    </row>
    <row r="69" spans="2:11" x14ac:dyDescent="0.25">
      <c r="C69" s="279" t="s">
        <v>33</v>
      </c>
      <c r="D69" s="279"/>
      <c r="E69" s="279"/>
      <c r="F69" s="279"/>
      <c r="G69" s="279"/>
      <c r="H69" s="279"/>
      <c r="I69" s="279"/>
      <c r="J69" s="279"/>
      <c r="K69" s="279"/>
    </row>
    <row r="70" spans="2:11" x14ac:dyDescent="0.25">
      <c r="C70" s="1"/>
      <c r="D70" s="1"/>
      <c r="E70" s="1"/>
      <c r="F70" s="1"/>
      <c r="G70" s="1"/>
      <c r="H70" s="1"/>
      <c r="I70" s="1"/>
      <c r="J70" s="1"/>
      <c r="K70" s="1"/>
    </row>
    <row r="71" spans="2:11" x14ac:dyDescent="0.25">
      <c r="C71" s="1"/>
      <c r="D71" s="1"/>
      <c r="E71" s="1"/>
      <c r="F71" s="1"/>
      <c r="G71" s="1"/>
      <c r="H71" s="1"/>
      <c r="I71" s="1"/>
      <c r="J71" s="1"/>
      <c r="K71" s="1"/>
    </row>
    <row r="72" spans="2:11" x14ac:dyDescent="0.25">
      <c r="B72" s="137"/>
      <c r="C72" s="137"/>
      <c r="D72" s="137"/>
      <c r="E72" s="137"/>
      <c r="F72" s="137"/>
      <c r="G72" s="137"/>
      <c r="H72" s="137"/>
      <c r="I72" s="137"/>
      <c r="J72" s="137"/>
      <c r="K72" s="137"/>
    </row>
    <row r="73" spans="2:11" x14ac:dyDescent="0.25">
      <c r="C73" s="1"/>
      <c r="D73" s="1"/>
      <c r="E73" s="1"/>
      <c r="F73" s="1"/>
      <c r="G73" s="1"/>
      <c r="H73" s="1"/>
      <c r="I73" s="1"/>
      <c r="J73" s="1"/>
      <c r="K73" s="1"/>
    </row>
    <row r="74" spans="2:11" x14ac:dyDescent="0.25">
      <c r="C74" s="1"/>
      <c r="D74" s="1"/>
      <c r="E74" s="1"/>
      <c r="F74" s="1"/>
      <c r="G74" s="1"/>
      <c r="H74" s="1"/>
      <c r="I74" s="1"/>
      <c r="J74" s="1"/>
      <c r="K74" s="1"/>
    </row>
    <row r="75" spans="2:11" x14ac:dyDescent="0.25">
      <c r="C75" s="1"/>
      <c r="D75" s="1"/>
      <c r="E75" s="1"/>
      <c r="F75" s="1"/>
      <c r="G75" s="1"/>
      <c r="H75" s="1"/>
      <c r="I75" s="1"/>
      <c r="J75" s="1"/>
      <c r="K75" s="1"/>
    </row>
    <row r="76" spans="2:11" x14ac:dyDescent="0.25">
      <c r="C76" s="1"/>
      <c r="D76" s="1"/>
      <c r="E76" s="1"/>
      <c r="F76" s="1"/>
      <c r="G76" s="1"/>
      <c r="H76" s="1"/>
      <c r="I76" s="1"/>
      <c r="J76" s="1"/>
      <c r="K76" s="1"/>
    </row>
    <row r="77" spans="2:11" x14ac:dyDescent="0.25">
      <c r="C77" s="1"/>
      <c r="D77" s="1"/>
      <c r="E77" s="1"/>
      <c r="F77" s="1"/>
      <c r="G77" s="1"/>
      <c r="H77" s="1"/>
      <c r="I77" s="1"/>
      <c r="J77" s="1"/>
      <c r="K77" s="1"/>
    </row>
    <row r="78" spans="2:11" x14ac:dyDescent="0.25">
      <c r="C78" s="1"/>
      <c r="D78" s="1"/>
      <c r="E78" s="1"/>
      <c r="F78" s="1"/>
      <c r="G78" s="1"/>
      <c r="H78" s="1"/>
      <c r="I78" s="1"/>
      <c r="J78" s="1"/>
      <c r="K78" s="1"/>
    </row>
    <row r="79" spans="2:11" x14ac:dyDescent="0.25">
      <c r="C79" s="1"/>
      <c r="D79" s="1"/>
      <c r="E79" s="1"/>
      <c r="F79" s="1"/>
      <c r="G79" s="1"/>
      <c r="H79" s="1"/>
      <c r="I79" s="1"/>
      <c r="J79" s="1"/>
      <c r="K79" s="1"/>
    </row>
    <row r="80" spans="2:11" x14ac:dyDescent="0.25">
      <c r="C80" s="1"/>
      <c r="D80" s="1"/>
      <c r="E80" s="1"/>
      <c r="F80" s="1"/>
      <c r="G80" s="1"/>
      <c r="H80" s="1"/>
      <c r="I80" s="1"/>
      <c r="J80" s="1"/>
      <c r="K80" s="1"/>
    </row>
    <row r="81" spans="3:11" x14ac:dyDescent="0.25">
      <c r="C81" s="1"/>
      <c r="D81" s="1"/>
      <c r="E81" s="1"/>
      <c r="F81" s="1"/>
      <c r="G81" s="1"/>
      <c r="H81" s="1"/>
      <c r="I81" s="1"/>
      <c r="J81" s="1"/>
      <c r="K81" s="1"/>
    </row>
    <row r="82" spans="3:11" x14ac:dyDescent="0.25">
      <c r="C82" s="1"/>
      <c r="D82" s="1"/>
      <c r="E82" s="1"/>
      <c r="F82" s="1"/>
      <c r="G82" s="1"/>
      <c r="H82" s="1"/>
      <c r="I82" s="1"/>
      <c r="J82" s="1"/>
      <c r="K82" s="1"/>
    </row>
    <row r="83" spans="3:11" x14ac:dyDescent="0.25">
      <c r="C83" s="1"/>
      <c r="D83" s="1"/>
      <c r="E83" s="1"/>
      <c r="F83" s="1"/>
      <c r="G83" s="1"/>
      <c r="H83" s="1"/>
      <c r="I83" s="1"/>
      <c r="J83" s="1"/>
      <c r="K83" s="1"/>
    </row>
    <row r="84" spans="3:11" x14ac:dyDescent="0.25">
      <c r="C84" s="1"/>
      <c r="D84" s="1"/>
      <c r="E84" s="1"/>
      <c r="F84" s="1"/>
      <c r="G84" s="1"/>
      <c r="H84" s="1"/>
      <c r="I84" s="1"/>
      <c r="J84" s="1"/>
      <c r="K84" s="1"/>
    </row>
    <row r="85" spans="3:11" x14ac:dyDescent="0.25">
      <c r="C85" s="1"/>
      <c r="D85" s="1"/>
      <c r="E85" s="1"/>
      <c r="F85" s="1"/>
      <c r="G85" s="1"/>
      <c r="H85" s="1"/>
      <c r="I85" s="1"/>
      <c r="J85" s="1"/>
      <c r="K85" s="1"/>
    </row>
    <row r="86" spans="3:11" x14ac:dyDescent="0.25">
      <c r="C86" s="1"/>
      <c r="D86" s="1"/>
      <c r="E86" s="1"/>
      <c r="F86" s="1"/>
      <c r="G86" s="1"/>
      <c r="H86" s="1"/>
      <c r="I86" s="1"/>
      <c r="J86" s="1"/>
      <c r="K86" s="1"/>
    </row>
    <row r="87" spans="3:11" x14ac:dyDescent="0.25">
      <c r="C87" s="1"/>
      <c r="D87" s="1"/>
      <c r="E87" s="1"/>
      <c r="F87" s="1"/>
      <c r="G87" s="1"/>
      <c r="H87" s="1"/>
      <c r="I87" s="1"/>
      <c r="J87" s="1"/>
      <c r="K87" s="1"/>
    </row>
    <row r="88" spans="3:11" x14ac:dyDescent="0.25">
      <c r="C88" s="1"/>
      <c r="D88" s="1"/>
      <c r="E88" s="1"/>
      <c r="F88" s="1"/>
      <c r="G88" s="1"/>
      <c r="H88" s="1"/>
      <c r="I88" s="1"/>
      <c r="J88" s="1"/>
      <c r="K88" s="1"/>
    </row>
    <row r="89" spans="3:11" x14ac:dyDescent="0.25">
      <c r="C89" s="1"/>
      <c r="D89" s="1"/>
      <c r="E89" s="1"/>
      <c r="F89" s="1"/>
      <c r="G89" s="1"/>
      <c r="H89" s="1"/>
      <c r="I89" s="1"/>
      <c r="J89" s="1"/>
      <c r="K89" s="1"/>
    </row>
    <row r="90" spans="3:11" x14ac:dyDescent="0.25">
      <c r="C90" s="1"/>
      <c r="D90" s="1"/>
      <c r="E90" s="1"/>
      <c r="F90" s="1"/>
      <c r="G90" s="1"/>
      <c r="H90" s="1"/>
      <c r="I90" s="1"/>
      <c r="J90" s="1"/>
      <c r="K90" s="1"/>
    </row>
    <row r="91" spans="3:11" x14ac:dyDescent="0.25">
      <c r="C91" s="1"/>
      <c r="D91" s="1"/>
      <c r="E91" s="1"/>
      <c r="F91" s="1"/>
      <c r="G91" s="1"/>
      <c r="H91" s="1"/>
      <c r="I91" s="1"/>
      <c r="J91" s="1"/>
      <c r="K91" s="1"/>
    </row>
    <row r="92" spans="3:11" x14ac:dyDescent="0.25">
      <c r="C92" s="1"/>
      <c r="D92" s="1"/>
      <c r="E92" s="1"/>
      <c r="F92" s="1"/>
      <c r="G92" s="1"/>
      <c r="H92" s="1"/>
      <c r="I92" s="1"/>
      <c r="J92" s="1"/>
      <c r="K92" s="1"/>
    </row>
    <row r="93" spans="3:11" x14ac:dyDescent="0.25">
      <c r="C93" s="1"/>
      <c r="D93" s="1"/>
      <c r="E93" s="1"/>
      <c r="F93" s="1"/>
      <c r="G93" s="1"/>
      <c r="H93" s="1"/>
      <c r="I93" s="1"/>
      <c r="J93" s="1"/>
      <c r="K93" s="1"/>
    </row>
    <row r="94" spans="3:11" x14ac:dyDescent="0.25">
      <c r="C94" s="1"/>
      <c r="D94" s="1"/>
      <c r="E94" s="1"/>
      <c r="F94" s="1"/>
      <c r="G94" s="1"/>
      <c r="H94" s="1"/>
      <c r="I94" s="1"/>
      <c r="J94" s="1"/>
      <c r="K94" s="1"/>
    </row>
    <row r="95" spans="3:11" x14ac:dyDescent="0.25">
      <c r="C95" s="1"/>
      <c r="D95" s="1"/>
      <c r="E95" s="1"/>
      <c r="F95" s="1"/>
      <c r="G95" s="1"/>
      <c r="H95" s="1"/>
      <c r="I95" s="1"/>
      <c r="J95" s="1"/>
      <c r="K95" s="1"/>
    </row>
    <row r="96" spans="3:11" x14ac:dyDescent="0.25">
      <c r="C96" s="1"/>
      <c r="D96" s="1"/>
      <c r="E96" s="1"/>
      <c r="F96" s="1"/>
      <c r="G96" s="1"/>
      <c r="H96" s="1"/>
      <c r="I96" s="1"/>
      <c r="J96" s="1"/>
      <c r="K96" s="1"/>
    </row>
    <row r="97" spans="3:11" x14ac:dyDescent="0.25">
      <c r="C97" s="1"/>
      <c r="D97" s="1"/>
      <c r="E97" s="1"/>
      <c r="F97" s="1"/>
      <c r="G97" s="1"/>
      <c r="H97" s="1"/>
      <c r="I97" s="1"/>
      <c r="J97" s="1"/>
      <c r="K97" s="1"/>
    </row>
    <row r="98" spans="3:11" x14ac:dyDescent="0.25">
      <c r="C98" s="1"/>
      <c r="D98" s="1"/>
      <c r="E98" s="1"/>
      <c r="F98" s="1"/>
      <c r="G98" s="1"/>
      <c r="H98" s="1"/>
      <c r="I98" s="1"/>
      <c r="J98" s="1"/>
      <c r="K98" s="1"/>
    </row>
    <row r="99" spans="3:11" x14ac:dyDescent="0.25">
      <c r="C99" s="1"/>
      <c r="D99" s="1"/>
      <c r="E99" s="1"/>
      <c r="F99" s="1"/>
      <c r="G99" s="1"/>
      <c r="H99" s="1"/>
      <c r="I99" s="1"/>
      <c r="J99" s="1"/>
      <c r="K99" s="1"/>
    </row>
    <row r="100" spans="3:11" x14ac:dyDescent="0.25">
      <c r="C100" s="1"/>
      <c r="D100" s="1"/>
      <c r="E100" s="1"/>
      <c r="F100" s="1"/>
      <c r="G100" s="1"/>
      <c r="H100" s="1"/>
      <c r="I100" s="1"/>
      <c r="J100" s="1"/>
      <c r="K100" s="1"/>
    </row>
    <row r="101" spans="3:11" x14ac:dyDescent="0.25">
      <c r="C101" s="1"/>
      <c r="D101" s="1"/>
      <c r="E101" s="1"/>
      <c r="F101" s="1"/>
      <c r="G101" s="1"/>
      <c r="H101" s="1"/>
      <c r="I101" s="1"/>
      <c r="J101" s="1"/>
      <c r="K101" s="1"/>
    </row>
    <row r="102" spans="3:11" x14ac:dyDescent="0.25">
      <c r="C102" s="1"/>
      <c r="D102" s="1"/>
      <c r="E102" s="1"/>
      <c r="F102" s="1"/>
      <c r="G102" s="1"/>
      <c r="H102" s="1"/>
      <c r="I102" s="1"/>
      <c r="J102" s="1"/>
      <c r="K102" s="1"/>
    </row>
    <row r="103" spans="3:11" x14ac:dyDescent="0.25">
      <c r="C103" s="1"/>
      <c r="D103" s="1"/>
      <c r="E103" s="1"/>
      <c r="F103" s="1"/>
      <c r="G103" s="1"/>
      <c r="H103" s="1"/>
      <c r="I103" s="1"/>
      <c r="J103" s="1"/>
      <c r="K103" s="1"/>
    </row>
    <row r="104" spans="3:11" x14ac:dyDescent="0.25">
      <c r="C104" s="1"/>
      <c r="D104" s="1"/>
      <c r="E104" s="1"/>
      <c r="F104" s="1"/>
      <c r="G104" s="1"/>
      <c r="H104" s="1"/>
      <c r="I104" s="1"/>
      <c r="J104" s="1"/>
      <c r="K104" s="1"/>
    </row>
    <row r="105" spans="3:11" x14ac:dyDescent="0.25">
      <c r="C105" s="1"/>
      <c r="D105" s="1"/>
      <c r="E105" s="1"/>
      <c r="F105" s="1"/>
      <c r="G105" s="1"/>
      <c r="H105" s="1"/>
      <c r="I105" s="1"/>
      <c r="J105" s="1"/>
      <c r="K105" s="1"/>
    </row>
  </sheetData>
  <sheetProtection algorithmName="SHA-512" hashValue="mw2NuCovLNSnbHXqnXmhh57cDrZIwYZwqJrIW9d+vtkS4LLzaBuUYAwxnRGqJUoU6nn0vEEOJ3USkkt/MqEDAw==" saltValue="FcabwKhNkw1MHipmZ7jTPA==" spinCount="100000" sheet="1" objects="1" scenarios="1" selectLockedCells="1"/>
  <mergeCells count="48">
    <mergeCell ref="J50:K50"/>
    <mergeCell ref="B72:K72"/>
    <mergeCell ref="C4:D5"/>
    <mergeCell ref="G4:H4"/>
    <mergeCell ref="G5:H5"/>
    <mergeCell ref="C9:K21"/>
    <mergeCell ref="C48:D48"/>
    <mergeCell ref="E48:F48"/>
    <mergeCell ref="G48:I48"/>
    <mergeCell ref="J48:K48"/>
    <mergeCell ref="C47:F47"/>
    <mergeCell ref="G47:K47"/>
    <mergeCell ref="C34:K40"/>
    <mergeCell ref="E44:F44"/>
    <mergeCell ref="G49:I49"/>
    <mergeCell ref="J49:K49"/>
    <mergeCell ref="E49:F49"/>
    <mergeCell ref="E50:F50"/>
    <mergeCell ref="C49:D49"/>
    <mergeCell ref="C50:D50"/>
    <mergeCell ref="G50:I50"/>
    <mergeCell ref="J53:K53"/>
    <mergeCell ref="C51:D51"/>
    <mergeCell ref="E51:F51"/>
    <mergeCell ref="G51:I51"/>
    <mergeCell ref="J51:K51"/>
    <mergeCell ref="C69:K69"/>
    <mergeCell ref="B56:K56"/>
    <mergeCell ref="D58:F58"/>
    <mergeCell ref="G58:K58"/>
    <mergeCell ref="C59:J59"/>
    <mergeCell ref="B65:K65"/>
    <mergeCell ref="F24:K31"/>
    <mergeCell ref="B23:E23"/>
    <mergeCell ref="F23:K23"/>
    <mergeCell ref="C67:K67"/>
    <mergeCell ref="C68:K68"/>
    <mergeCell ref="C54:D54"/>
    <mergeCell ref="E54:F54"/>
    <mergeCell ref="G54:I54"/>
    <mergeCell ref="J54:K54"/>
    <mergeCell ref="C52:D52"/>
    <mergeCell ref="E52:F52"/>
    <mergeCell ref="G52:I52"/>
    <mergeCell ref="J52:K52"/>
    <mergeCell ref="C53:D53"/>
    <mergeCell ref="E53:F53"/>
    <mergeCell ref="G53:I53"/>
  </mergeCells>
  <pageMargins left="0.70866141732283472" right="0.70866141732283472" top="0.74803149606299213" bottom="0.74803149606299213" header="0.31496062992125984" footer="0.31496062992125984"/>
  <pageSetup paperSize="9" scale="96" fitToHeight="0" orientation="landscape" r:id="rId1"/>
  <rowBreaks count="1" manualBreakCount="1">
    <brk id="32" min="1"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EP10"/>
  <sheetViews>
    <sheetView workbookViewId="0">
      <selection activeCell="DL3" sqref="DL3"/>
    </sheetView>
  </sheetViews>
  <sheetFormatPr baseColWidth="10" defaultRowHeight="15" x14ac:dyDescent="0.25"/>
  <cols>
    <col min="1" max="1" width="21.85546875" bestFit="1" customWidth="1"/>
    <col min="4" max="4" width="17.140625" bestFit="1" customWidth="1"/>
    <col min="5" max="13" width="10.7109375" customWidth="1"/>
    <col min="14" max="14" width="12.7109375" bestFit="1" customWidth="1"/>
    <col min="15" max="45" width="10.7109375" customWidth="1"/>
  </cols>
  <sheetData>
    <row r="1" spans="1:146" s="105" customFormat="1" ht="60" customHeight="1" x14ac:dyDescent="0.25">
      <c r="A1" s="104" t="s">
        <v>283</v>
      </c>
      <c r="B1" s="104" t="s">
        <v>184</v>
      </c>
      <c r="C1" s="104" t="s">
        <v>176</v>
      </c>
      <c r="D1" s="104" t="s">
        <v>2</v>
      </c>
      <c r="E1" s="104" t="s">
        <v>174</v>
      </c>
      <c r="F1" s="104" t="s">
        <v>4</v>
      </c>
      <c r="G1" s="37" t="s">
        <v>8</v>
      </c>
      <c r="H1" s="37" t="s">
        <v>9</v>
      </c>
      <c r="I1" s="37" t="s">
        <v>10</v>
      </c>
      <c r="J1" s="37" t="s">
        <v>11</v>
      </c>
      <c r="K1" s="37" t="s">
        <v>175</v>
      </c>
      <c r="L1" s="37" t="s">
        <v>177</v>
      </c>
      <c r="M1" s="37" t="s">
        <v>178</v>
      </c>
      <c r="N1" s="37" t="s">
        <v>179</v>
      </c>
      <c r="O1" s="37" t="s">
        <v>180</v>
      </c>
      <c r="P1" s="37" t="s">
        <v>181</v>
      </c>
      <c r="Q1" s="37" t="s">
        <v>182</v>
      </c>
      <c r="R1" s="37" t="s">
        <v>183</v>
      </c>
      <c r="S1" s="37" t="s">
        <v>259</v>
      </c>
      <c r="T1" s="37" t="s">
        <v>473</v>
      </c>
      <c r="U1" s="37" t="s">
        <v>474</v>
      </c>
      <c r="V1" s="37" t="s">
        <v>475</v>
      </c>
      <c r="W1" s="37" t="s">
        <v>476</v>
      </c>
      <c r="X1" s="37" t="s">
        <v>477</v>
      </c>
      <c r="Y1" s="37" t="s">
        <v>478</v>
      </c>
      <c r="Z1" s="37" t="s">
        <v>479</v>
      </c>
      <c r="AA1" s="37" t="s">
        <v>480</v>
      </c>
      <c r="AB1" s="37" t="s">
        <v>481</v>
      </c>
      <c r="AC1" s="37" t="s">
        <v>482</v>
      </c>
      <c r="AD1" s="37" t="s">
        <v>483</v>
      </c>
      <c r="AE1" s="37" t="s">
        <v>484</v>
      </c>
      <c r="AF1" s="37" t="s">
        <v>485</v>
      </c>
      <c r="AG1" s="37" t="s">
        <v>486</v>
      </c>
      <c r="AH1" s="37" t="s">
        <v>487</v>
      </c>
      <c r="AI1" s="37" t="s">
        <v>308</v>
      </c>
      <c r="AJ1" s="37" t="s">
        <v>488</v>
      </c>
      <c r="AK1" s="37" t="s">
        <v>489</v>
      </c>
      <c r="AL1" s="37" t="s">
        <v>490</v>
      </c>
      <c r="AM1" s="37" t="s">
        <v>25</v>
      </c>
      <c r="AN1" s="37" t="s">
        <v>20</v>
      </c>
      <c r="AO1" s="37" t="s">
        <v>307</v>
      </c>
      <c r="AP1" s="37" t="s">
        <v>22</v>
      </c>
      <c r="AQ1" s="37" t="s">
        <v>491</v>
      </c>
      <c r="AR1" s="37" t="s">
        <v>23</v>
      </c>
      <c r="AS1" s="37" t="s">
        <v>24</v>
      </c>
      <c r="AT1" s="37" t="s">
        <v>260</v>
      </c>
      <c r="AU1" s="37" t="s">
        <v>492</v>
      </c>
      <c r="AV1" s="37" t="s">
        <v>493</v>
      </c>
      <c r="AW1" s="37" t="s">
        <v>494</v>
      </c>
      <c r="AX1" s="37" t="s">
        <v>495</v>
      </c>
      <c r="AY1" s="37" t="s">
        <v>496</v>
      </c>
      <c r="AZ1" s="37" t="s">
        <v>497</v>
      </c>
      <c r="BA1" s="37" t="s">
        <v>498</v>
      </c>
      <c r="BB1" s="37" t="s">
        <v>501</v>
      </c>
      <c r="BC1" s="37" t="s">
        <v>502</v>
      </c>
      <c r="BD1" s="37" t="s">
        <v>503</v>
      </c>
      <c r="BE1" s="37" t="s">
        <v>504</v>
      </c>
      <c r="BF1" s="37" t="s">
        <v>499</v>
      </c>
      <c r="BG1" s="37" t="s">
        <v>500</v>
      </c>
      <c r="BH1" s="37" t="s">
        <v>261</v>
      </c>
      <c r="BI1" s="37" t="s">
        <v>262</v>
      </c>
      <c r="BJ1" s="37" t="s">
        <v>263</v>
      </c>
      <c r="BK1" s="37" t="s">
        <v>264</v>
      </c>
      <c r="BL1" s="37" t="s">
        <v>541</v>
      </c>
      <c r="BM1" s="37" t="s">
        <v>542</v>
      </c>
      <c r="BN1" s="37" t="s">
        <v>234</v>
      </c>
      <c r="BO1" s="37" t="s">
        <v>235</v>
      </c>
      <c r="BP1" s="37" t="s">
        <v>236</v>
      </c>
      <c r="BQ1" s="37" t="s">
        <v>237</v>
      </c>
      <c r="BR1" s="37" t="s">
        <v>238</v>
      </c>
      <c r="BS1" s="37" t="s">
        <v>239</v>
      </c>
      <c r="BT1" s="37" t="s">
        <v>240</v>
      </c>
      <c r="BU1" s="37" t="s">
        <v>241</v>
      </c>
      <c r="BV1" s="37" t="s">
        <v>242</v>
      </c>
      <c r="BW1" s="37" t="s">
        <v>243</v>
      </c>
      <c r="BX1" s="37" t="s">
        <v>246</v>
      </c>
      <c r="BY1" s="37" t="s">
        <v>247</v>
      </c>
      <c r="BZ1" s="37" t="s">
        <v>248</v>
      </c>
      <c r="CA1" s="37" t="s">
        <v>249</v>
      </c>
      <c r="CB1" s="37" t="s">
        <v>244</v>
      </c>
      <c r="CC1" s="37" t="s">
        <v>245</v>
      </c>
      <c r="CD1" s="37" t="s">
        <v>286</v>
      </c>
      <c r="CE1" s="37" t="s">
        <v>287</v>
      </c>
      <c r="CF1" s="37" t="s">
        <v>288</v>
      </c>
      <c r="CG1" s="37" t="s">
        <v>250</v>
      </c>
      <c r="CH1" s="37" t="s">
        <v>251</v>
      </c>
      <c r="CI1" s="37" t="s">
        <v>252</v>
      </c>
      <c r="CJ1" s="37" t="s">
        <v>253</v>
      </c>
      <c r="CK1" s="37" t="s">
        <v>254</v>
      </c>
      <c r="CL1" s="37" t="s">
        <v>255</v>
      </c>
      <c r="CM1" s="37" t="s">
        <v>256</v>
      </c>
      <c r="CN1" s="37" t="s">
        <v>257</v>
      </c>
      <c r="CO1" s="37" t="s">
        <v>258</v>
      </c>
      <c r="CP1" s="37" t="s">
        <v>289</v>
      </c>
      <c r="CQ1" s="37" t="s">
        <v>290</v>
      </c>
      <c r="CR1" s="37" t="s">
        <v>291</v>
      </c>
      <c r="CS1" s="37" t="s">
        <v>226</v>
      </c>
      <c r="CT1" s="37" t="s">
        <v>215</v>
      </c>
      <c r="CU1" s="37" t="s">
        <v>227</v>
      </c>
      <c r="CV1" s="103" t="s">
        <v>216</v>
      </c>
      <c r="CW1" s="37" t="s">
        <v>217</v>
      </c>
      <c r="CX1" s="37" t="s">
        <v>218</v>
      </c>
      <c r="CY1" s="37" t="s">
        <v>265</v>
      </c>
      <c r="CZ1" s="37" t="s">
        <v>266</v>
      </c>
      <c r="DA1" s="104" t="s">
        <v>220</v>
      </c>
      <c r="DB1" s="104" t="s">
        <v>267</v>
      </c>
      <c r="DC1" s="104" t="s">
        <v>228</v>
      </c>
      <c r="DD1" s="104" t="s">
        <v>231</v>
      </c>
      <c r="DE1" s="104" t="s">
        <v>221</v>
      </c>
      <c r="DF1" s="104" t="s">
        <v>222</v>
      </c>
      <c r="DG1" s="104" t="s">
        <v>223</v>
      </c>
      <c r="DH1" s="37" t="s">
        <v>268</v>
      </c>
      <c r="DI1" s="37" t="s">
        <v>269</v>
      </c>
      <c r="DJ1" s="104" t="s">
        <v>505</v>
      </c>
      <c r="DK1" s="104" t="s">
        <v>205</v>
      </c>
      <c r="DL1" s="104" t="s">
        <v>506</v>
      </c>
      <c r="DM1" s="104" t="s">
        <v>507</v>
      </c>
      <c r="DN1" s="104" t="s">
        <v>508</v>
      </c>
      <c r="DO1" s="104" t="s">
        <v>509</v>
      </c>
      <c r="DP1" s="104" t="s">
        <v>510</v>
      </c>
      <c r="DQ1" s="104" t="s">
        <v>511</v>
      </c>
      <c r="DR1" s="104" t="s">
        <v>512</v>
      </c>
      <c r="DS1" s="104" t="s">
        <v>513</v>
      </c>
      <c r="DT1" s="104" t="s">
        <v>514</v>
      </c>
      <c r="DU1" s="104" t="s">
        <v>515</v>
      </c>
      <c r="DV1" s="104" t="s">
        <v>516</v>
      </c>
      <c r="DW1" s="104" t="s">
        <v>528</v>
      </c>
      <c r="DX1" s="104" t="s">
        <v>517</v>
      </c>
      <c r="DY1" s="104" t="s">
        <v>518</v>
      </c>
      <c r="DZ1" s="104" t="s">
        <v>519</v>
      </c>
      <c r="EA1" s="104" t="s">
        <v>520</v>
      </c>
      <c r="EB1" s="104" t="s">
        <v>521</v>
      </c>
      <c r="EC1" s="104" t="s">
        <v>522</v>
      </c>
      <c r="ED1" s="104" t="s">
        <v>523</v>
      </c>
      <c r="EE1" s="104" t="s">
        <v>524</v>
      </c>
      <c r="EF1" s="104" t="s">
        <v>525</v>
      </c>
      <c r="EG1" s="104" t="s">
        <v>526</v>
      </c>
      <c r="EH1" s="104" t="s">
        <v>529</v>
      </c>
      <c r="EI1" s="104" t="s">
        <v>530</v>
      </c>
      <c r="EJ1" s="104" t="s">
        <v>531</v>
      </c>
      <c r="EK1" s="104" t="s">
        <v>532</v>
      </c>
      <c r="EL1" s="104" t="s">
        <v>533</v>
      </c>
      <c r="EM1" s="104" t="s">
        <v>534</v>
      </c>
      <c r="EN1" s="104" t="s">
        <v>535</v>
      </c>
      <c r="EO1" s="104" t="s">
        <v>536</v>
      </c>
      <c r="EP1" s="104" t="s">
        <v>537</v>
      </c>
    </row>
    <row r="2" spans="1:146" x14ac:dyDescent="0.25">
      <c r="A2" s="17" t="str">
        <f>E2&amp;B2</f>
        <v>2026</v>
      </c>
      <c r="B2" s="17">
        <f>RIGHT('Etape 1'!B2,4)*1</f>
        <v>2026</v>
      </c>
      <c r="C2" s="17" t="s">
        <v>284</v>
      </c>
      <c r="D2" s="46">
        <f>'Etape 1'!B4</f>
        <v>0</v>
      </c>
      <c r="E2" s="17" t="str">
        <f>'Etape 1'!B6</f>
        <v/>
      </c>
      <c r="F2" s="47">
        <f>Montant_demandé</f>
        <v>0</v>
      </c>
      <c r="G2" s="17" t="str">
        <f>'Etape 2 &lt;350'!D10</f>
        <v/>
      </c>
      <c r="H2" s="48" t="str">
        <f>'Etape 2 &lt;350'!D12</f>
        <v/>
      </c>
      <c r="I2" s="17" t="str">
        <f>'Etape 2 &lt;350'!H12</f>
        <v/>
      </c>
      <c r="J2" s="17" t="str">
        <f>'Etape 2 &lt;350'!D14</f>
        <v/>
      </c>
      <c r="K2" s="17" t="str">
        <f>'Etape 2 &lt;350'!D17</f>
        <v/>
      </c>
      <c r="L2" s="17" t="str">
        <f>'Etape 2 &lt;350'!D19</f>
        <v/>
      </c>
      <c r="M2" s="17" t="str">
        <f>'Etape 2 &lt;350'!D21</f>
        <v/>
      </c>
      <c r="N2" s="49" t="str">
        <f>'Etape 2 &lt;350'!D23</f>
        <v/>
      </c>
      <c r="O2" s="17" t="str">
        <f>'Etape 2 &lt;350'!D25</f>
        <v/>
      </c>
      <c r="P2" s="17">
        <f>'Etape 2 &lt;350'!D28</f>
        <v>0</v>
      </c>
      <c r="Q2" s="49">
        <f>'Etape 2 &lt;350'!D30</f>
        <v>0</v>
      </c>
      <c r="R2" s="17">
        <f>'Etape 2 &lt;350'!D32</f>
        <v>0</v>
      </c>
      <c r="S2" s="43"/>
      <c r="T2" s="43"/>
      <c r="U2" s="17">
        <f>'Etape 2 &lt;350'!H72</f>
        <v>0</v>
      </c>
      <c r="V2" s="43"/>
      <c r="W2" s="43"/>
      <c r="X2" s="43"/>
      <c r="Y2" s="43"/>
      <c r="Z2" s="43"/>
      <c r="AA2" s="43"/>
      <c r="AB2" s="43"/>
      <c r="AC2" s="43"/>
      <c r="AD2" s="43"/>
      <c r="AE2" s="43"/>
      <c r="AF2" s="43"/>
      <c r="AG2" s="43"/>
      <c r="AH2" s="43"/>
      <c r="AI2" s="43"/>
      <c r="AJ2" s="43"/>
      <c r="AK2" s="43"/>
      <c r="AL2" s="43"/>
      <c r="AM2" s="17">
        <f>'Etape 2 &lt;350'!E38</f>
        <v>0</v>
      </c>
      <c r="AN2" s="17">
        <f>'Etape 2 &lt;350'!E39</f>
        <v>0</v>
      </c>
      <c r="AO2" s="17">
        <f>'Etape 2 &lt;350'!E40</f>
        <v>0</v>
      </c>
      <c r="AP2" s="17">
        <f>'Etape 2 &lt;350'!E41</f>
        <v>0</v>
      </c>
      <c r="AQ2" s="17">
        <f>'Etape 2 &lt;350'!E42</f>
        <v>0</v>
      </c>
      <c r="AR2" s="17">
        <f>'Etape 2 &lt;350'!E44</f>
        <v>0</v>
      </c>
      <c r="AS2" s="17">
        <f>'Etape 2 &lt;350'!E45</f>
        <v>0</v>
      </c>
      <c r="AT2" s="17">
        <f>'Etape 2 &lt;350'!J38</f>
        <v>0</v>
      </c>
      <c r="AU2" s="17">
        <f>'Etape 2 &lt;350'!K38</f>
        <v>0</v>
      </c>
      <c r="AV2" s="17">
        <f>'Etape 2 &lt;350'!J39</f>
        <v>0</v>
      </c>
      <c r="AW2" s="17">
        <f>'Etape 2 &lt;350'!K39</f>
        <v>0</v>
      </c>
      <c r="AX2" s="17">
        <f>'Etape 2 &lt;350'!J40</f>
        <v>0</v>
      </c>
      <c r="AY2" s="17">
        <f>'Etape 2 &lt;350'!K40</f>
        <v>0</v>
      </c>
      <c r="AZ2" s="17">
        <f>'Etape 2 &lt;350'!J41</f>
        <v>0</v>
      </c>
      <c r="BA2" s="17">
        <f>'Etape 2 &lt;350'!K41</f>
        <v>0</v>
      </c>
      <c r="BB2" s="17">
        <f>'Etape 2 &lt;350'!J42</f>
        <v>0</v>
      </c>
      <c r="BC2" s="17">
        <f>'Etape 2 &lt;350'!K42</f>
        <v>0</v>
      </c>
      <c r="BD2" s="17">
        <f>'Etape 2 &lt;350'!J43</f>
        <v>0</v>
      </c>
      <c r="BE2" s="17">
        <f>'Etape 2 &lt;350'!K43</f>
        <v>0</v>
      </c>
      <c r="BF2" s="17">
        <f>'Etape 2 &lt;350'!L44</f>
        <v>0</v>
      </c>
      <c r="BG2" s="17">
        <f>'Etape 2 &lt;350'!M44</f>
        <v>0</v>
      </c>
      <c r="BH2" s="50"/>
      <c r="BI2" s="50"/>
      <c r="BJ2" s="50"/>
      <c r="BK2" s="50"/>
      <c r="BL2" s="106">
        <f>'Etape 2 &lt;350'!E52</f>
        <v>0</v>
      </c>
      <c r="BM2" s="106">
        <f>'Etape 2 &lt;350'!G52</f>
        <v>0</v>
      </c>
      <c r="BN2" s="47">
        <f>'Etape 2 &lt;350'!E55</f>
        <v>0</v>
      </c>
      <c r="BO2" s="47">
        <f>'Etape 2 &lt;350'!F55</f>
        <v>0</v>
      </c>
      <c r="BP2" s="51">
        <f>'Etape 2 &lt;350'!E56</f>
        <v>0</v>
      </c>
      <c r="BQ2" s="47">
        <f>'Etape 2 &lt;350'!F56</f>
        <v>0</v>
      </c>
      <c r="BR2" s="47">
        <f>'Etape 2 &lt;350'!E57</f>
        <v>0</v>
      </c>
      <c r="BS2" s="47">
        <f>'Etape 2 &lt;350'!F57</f>
        <v>0</v>
      </c>
      <c r="BT2" s="47">
        <f>'Etape 2 &lt;350'!E58</f>
        <v>0</v>
      </c>
      <c r="BU2" s="47">
        <f>'Etape 2 &lt;350'!F58</f>
        <v>0</v>
      </c>
      <c r="BV2" s="47">
        <f>'Etape 2 &lt;350'!E59</f>
        <v>0</v>
      </c>
      <c r="BW2" s="47">
        <f>'Etape 2 &lt;350'!F59</f>
        <v>0</v>
      </c>
      <c r="BX2" s="47">
        <f>'Etape 2 &lt;350'!E60</f>
        <v>0</v>
      </c>
      <c r="BY2" s="47">
        <f>'Etape 2 &lt;350'!F60</f>
        <v>0</v>
      </c>
      <c r="BZ2" s="47">
        <f>'Etape 2 &lt;350'!E61</f>
        <v>0</v>
      </c>
      <c r="CA2" s="47">
        <f>'Etape 2 &lt;350'!F61</f>
        <v>0</v>
      </c>
      <c r="CB2" s="47">
        <f>'Etape 2 &lt;350'!E62</f>
        <v>0</v>
      </c>
      <c r="CC2" s="47">
        <f>'Etape 2 &lt;350'!F62</f>
        <v>0</v>
      </c>
      <c r="CD2" s="47">
        <f>'Etape 2 &lt;350'!D63</f>
        <v>0</v>
      </c>
      <c r="CE2" s="47">
        <f>'Etape 2 &lt;350'!E63</f>
        <v>0</v>
      </c>
      <c r="CF2" s="47">
        <f>'Etape 2 &lt;350'!F63</f>
        <v>0</v>
      </c>
      <c r="CG2" s="47">
        <f>'Etape 2 &lt;350'!I55</f>
        <v>0</v>
      </c>
      <c r="CH2" s="47">
        <f>'Etape 2 &lt;350'!J55</f>
        <v>0</v>
      </c>
      <c r="CI2" s="47">
        <f>'Etape 2 &lt;350'!I59</f>
        <v>0</v>
      </c>
      <c r="CJ2" s="47">
        <f>'Etape 2 &lt;350'!J59</f>
        <v>0</v>
      </c>
      <c r="CK2" s="47">
        <f>'Etape 2 &lt;350'!I60</f>
        <v>0</v>
      </c>
      <c r="CL2" s="47">
        <f>'Etape 2 &lt;350'!I61</f>
        <v>0</v>
      </c>
      <c r="CM2" s="47">
        <f>'Etape 2 &lt;350'!J61</f>
        <v>0</v>
      </c>
      <c r="CN2" s="47">
        <f>'Etape 2 &lt;350'!I62</f>
        <v>0</v>
      </c>
      <c r="CO2" s="47">
        <f>'Etape 2 &lt;350'!J62</f>
        <v>0</v>
      </c>
      <c r="CP2" s="47">
        <f>'Etape 2 &lt;350'!H63</f>
        <v>0</v>
      </c>
      <c r="CQ2" s="47">
        <f>'Etape 2 &lt;350'!I63</f>
        <v>0</v>
      </c>
      <c r="CR2" s="47">
        <f>'Etape 2 &lt;350'!J63</f>
        <v>0</v>
      </c>
      <c r="CS2" s="50"/>
      <c r="CT2" s="50"/>
      <c r="CU2" s="50"/>
      <c r="CV2" s="52"/>
      <c r="CW2" s="52"/>
      <c r="CX2" s="52"/>
      <c r="CY2" s="52"/>
      <c r="CZ2" s="52"/>
      <c r="DA2" s="52"/>
      <c r="DB2" s="52"/>
      <c r="DC2" s="52"/>
      <c r="DD2" s="52"/>
      <c r="DE2" s="52"/>
      <c r="DF2" s="52"/>
      <c r="DG2" s="52"/>
      <c r="DH2" s="52"/>
      <c r="DI2" s="52"/>
      <c r="DJ2" s="17">
        <f>'Etape 2 &lt;350'!C76</f>
        <v>0</v>
      </c>
      <c r="DK2" s="24">
        <f>'Etape 2 &lt;350'!D91</f>
        <v>0</v>
      </c>
      <c r="DL2" s="17">
        <f>'Etape 3 Actions spécifiques'!$C$34</f>
        <v>0</v>
      </c>
      <c r="DM2" s="17">
        <f>'Etape 3 Actions spécifiques'!$B$24</f>
        <v>0</v>
      </c>
      <c r="DN2" s="17">
        <f>'Etape 3 Actions spécifiques'!$B$25</f>
        <v>0</v>
      </c>
      <c r="DO2" s="17">
        <f>'Etape 3 Actions spécifiques'!$B$26</f>
        <v>0</v>
      </c>
      <c r="DP2" s="17">
        <f>'Etape 3 Actions spécifiques'!$B$27</f>
        <v>0</v>
      </c>
      <c r="DQ2" s="17">
        <f>'Etape 3 Actions spécifiques'!$B$28</f>
        <v>0</v>
      </c>
      <c r="DR2" s="17">
        <f>'Etape 3 Actions spécifiques'!$B$29</f>
        <v>0</v>
      </c>
      <c r="DS2" s="17">
        <f>'Etape 3 Actions spécifiques'!$B$30</f>
        <v>0</v>
      </c>
      <c r="DT2" s="17">
        <f>'Etape 3 Actions spécifiques'!$B$31</f>
        <v>0</v>
      </c>
      <c r="DU2" s="17">
        <f>'Etape 3 Actions spécifiques'!$F$24</f>
        <v>0</v>
      </c>
      <c r="DV2" s="17">
        <f>'Etape 3 Actions spécifiques'!$C$34</f>
        <v>0</v>
      </c>
      <c r="DW2" s="107">
        <f>'Etape 3 Actions spécifiques'!$E$44</f>
        <v>0</v>
      </c>
      <c r="DX2" s="17">
        <f>'Etape 3 Actions spécifiques'!$C$49</f>
        <v>0</v>
      </c>
      <c r="DY2" s="17">
        <f>'Etape 3 Actions spécifiques'!$E$49</f>
        <v>0</v>
      </c>
      <c r="DZ2" s="17">
        <f>'Etape 3 Actions spécifiques'!$C$50</f>
        <v>0</v>
      </c>
      <c r="EA2" s="17">
        <f>'Etape 3 Actions spécifiques'!$E$50</f>
        <v>0</v>
      </c>
      <c r="EB2" s="17">
        <f>'Etape 3 Actions spécifiques'!$C$51</f>
        <v>0</v>
      </c>
      <c r="EC2" s="17">
        <f>'Etape 3 Actions spécifiques'!$E$51</f>
        <v>0</v>
      </c>
      <c r="ED2" s="17">
        <f>'Etape 3 Actions spécifiques'!$C$52</f>
        <v>0</v>
      </c>
      <c r="EE2" s="17">
        <f>'Etape 3 Actions spécifiques'!$E$52</f>
        <v>0</v>
      </c>
      <c r="EF2" s="17">
        <f>'Etape 3 Actions spécifiques'!$C$53</f>
        <v>0</v>
      </c>
      <c r="EG2" s="17">
        <f>'Etape 3 Actions spécifiques'!$E$53</f>
        <v>0</v>
      </c>
      <c r="EH2" s="17">
        <f>'Etape 3 Actions spécifiques'!$G$49</f>
        <v>0</v>
      </c>
      <c r="EI2" s="17">
        <f>'Etape 3 Actions spécifiques'!$J$49</f>
        <v>0</v>
      </c>
      <c r="EJ2" s="17">
        <f>'Etape 3 Actions spécifiques'!$G$50</f>
        <v>0</v>
      </c>
      <c r="EK2" s="17">
        <f>'Etape 3 Actions spécifiques'!$J$50</f>
        <v>0</v>
      </c>
      <c r="EL2" s="17">
        <f>'Etape 3 Actions spécifiques'!$G$51</f>
        <v>0</v>
      </c>
      <c r="EM2" s="17">
        <f>'Etape 3 Actions spécifiques'!$J$51</f>
        <v>0</v>
      </c>
      <c r="EN2" s="17">
        <f>'Etape 3 Actions spécifiques'!$G$52</f>
        <v>0</v>
      </c>
      <c r="EO2" s="17">
        <f>'Etape 3 Actions spécifiques'!$J$52</f>
        <v>0</v>
      </c>
      <c r="EP2" s="24">
        <f>'Etape 3 Actions spécifiques'!$D$63</f>
        <v>0</v>
      </c>
    </row>
    <row r="3" spans="1:146" x14ac:dyDescent="0.25">
      <c r="A3" s="17" t="str">
        <f>E3&amp;B3</f>
        <v>2026</v>
      </c>
      <c r="B3" s="17">
        <f>RIGHT('Etape 1'!B2,4)*1</f>
        <v>2026</v>
      </c>
      <c r="C3" s="17" t="s">
        <v>285</v>
      </c>
      <c r="D3" s="46">
        <f>'Etape 1'!B4</f>
        <v>0</v>
      </c>
      <c r="E3" s="17" t="str">
        <f>'Etape 1'!B6</f>
        <v/>
      </c>
      <c r="F3" s="47">
        <f>Montant_demandé</f>
        <v>0</v>
      </c>
      <c r="G3" s="17" t="str">
        <f>'Etape 2 &gt;350'!D10</f>
        <v/>
      </c>
      <c r="H3" s="48" t="str">
        <f>'Etape 2 &gt;350'!D12</f>
        <v/>
      </c>
      <c r="I3" s="17" t="str">
        <f>'Etape 2 &gt;350'!H12</f>
        <v/>
      </c>
      <c r="J3" s="17" t="str">
        <f>'Etape 2 &gt;350'!D14</f>
        <v/>
      </c>
      <c r="K3" s="17" t="str">
        <f>'Etape 2 &gt;350'!D17</f>
        <v/>
      </c>
      <c r="L3" s="17" t="str">
        <f>'Etape 2 &gt;350'!D19</f>
        <v/>
      </c>
      <c r="M3" s="17" t="str">
        <f>'Etape 2 &gt;350'!D21</f>
        <v/>
      </c>
      <c r="N3" s="49" t="str">
        <f>'Etape 2 &gt;350'!D23</f>
        <v/>
      </c>
      <c r="O3" s="17" t="str">
        <f>'Etape 2 &gt;350'!D25</f>
        <v/>
      </c>
      <c r="P3" s="17">
        <f>'Etape 2 &gt;350'!D28</f>
        <v>0</v>
      </c>
      <c r="Q3" s="49">
        <f>'Etape 2 &gt;350'!D30</f>
        <v>0</v>
      </c>
      <c r="R3" s="17">
        <f>'Etape 2 &gt;350'!D32</f>
        <v>0</v>
      </c>
      <c r="S3" s="17">
        <f>'Etape 2 &gt;350'!C37</f>
        <v>0</v>
      </c>
      <c r="T3" s="17">
        <f>'Etape 2 &gt;350'!C46</f>
        <v>0</v>
      </c>
      <c r="U3" s="17">
        <f>'Etape 2 &gt;350'!H54</f>
        <v>0</v>
      </c>
      <c r="V3" s="17">
        <f>'Etape 2 &gt;350'!B59</f>
        <v>0</v>
      </c>
      <c r="W3" s="17">
        <f>'Etape 2 &gt;350'!B60</f>
        <v>0</v>
      </c>
      <c r="X3" s="17">
        <f>'Etape 2 &gt;350'!B61</f>
        <v>0</v>
      </c>
      <c r="Y3" s="17">
        <f>'Etape 2 &gt;350'!B62</f>
        <v>0</v>
      </c>
      <c r="Z3" s="17">
        <f>'Etape 2 &gt;350'!B63</f>
        <v>0</v>
      </c>
      <c r="AA3" s="17">
        <f>'Etape 2 &gt;350'!B64</f>
        <v>0</v>
      </c>
      <c r="AB3" s="17">
        <f>'Etape 2 &gt;350'!B65</f>
        <v>0</v>
      </c>
      <c r="AC3" s="17">
        <f>'Etape 2 &gt;350'!B66</f>
        <v>0</v>
      </c>
      <c r="AD3" s="17">
        <f>'Etape 2 &gt;350'!B67</f>
        <v>0</v>
      </c>
      <c r="AE3" s="17">
        <f>'Etape 2 &gt;350'!B68</f>
        <v>0</v>
      </c>
      <c r="AF3" s="17">
        <f>'Etape 2 &gt;350'!B69</f>
        <v>0</v>
      </c>
      <c r="AG3" s="17">
        <f>'Etape 2 &gt;350'!G59</f>
        <v>0</v>
      </c>
      <c r="AH3" s="17" t="str">
        <f>'Etape 2 &gt;350'!F73</f>
        <v>Oui</v>
      </c>
      <c r="AI3" s="17">
        <f>'Etape 2 &gt;350'!D77</f>
        <v>0</v>
      </c>
      <c r="AJ3" s="17">
        <f>'Etape 2 &gt;350'!D79</f>
        <v>0</v>
      </c>
      <c r="AK3" s="17">
        <f>'Etape 2 &gt;350'!D81</f>
        <v>0</v>
      </c>
      <c r="AL3" s="17">
        <f>'Etape 2 &gt;350'!H76</f>
        <v>0</v>
      </c>
      <c r="AM3" s="17">
        <f>'Etape 2 &gt;350'!E87</f>
        <v>0</v>
      </c>
      <c r="AN3" s="17">
        <f>'Etape 2 &gt;350'!E88</f>
        <v>0</v>
      </c>
      <c r="AO3" s="17">
        <f>'Etape 2 &gt;350'!E89</f>
        <v>0</v>
      </c>
      <c r="AP3" s="17">
        <f>'Etape 2 &gt;350'!E90</f>
        <v>0</v>
      </c>
      <c r="AQ3" s="17">
        <f>'Etape 2 &gt;350'!E91</f>
        <v>0</v>
      </c>
      <c r="AR3" s="17">
        <f>'Etape 2 &gt;350'!E93</f>
        <v>0</v>
      </c>
      <c r="AS3" s="17">
        <f>'Etape 2 &gt;350'!E94</f>
        <v>0</v>
      </c>
      <c r="AT3" s="17">
        <f>'Etape 2 &gt;350'!J87</f>
        <v>0</v>
      </c>
      <c r="AU3" s="17">
        <f>'Etape 2 &gt;350'!K87</f>
        <v>0</v>
      </c>
      <c r="AV3" s="17">
        <f>'Etape 2 &gt;350'!J88</f>
        <v>0</v>
      </c>
      <c r="AW3" s="17">
        <f>'Etape 2 &gt;350'!K88</f>
        <v>0</v>
      </c>
      <c r="AX3" s="17">
        <f>'Etape 2 &gt;350'!J89</f>
        <v>0</v>
      </c>
      <c r="AY3" s="17">
        <f>'Etape 2 &gt;350'!K89</f>
        <v>0</v>
      </c>
      <c r="AZ3" s="17">
        <f>'Etape 2 &gt;350'!J90</f>
        <v>0</v>
      </c>
      <c r="BA3" s="17">
        <f>'Etape 2 &gt;350'!K90</f>
        <v>0</v>
      </c>
      <c r="BB3" s="17">
        <f>'Etape 2 &gt;350'!J91</f>
        <v>0</v>
      </c>
      <c r="BC3" s="17">
        <f>'Etape 2 &gt;350'!K91</f>
        <v>0</v>
      </c>
      <c r="BD3" s="17">
        <f>'Etape 2 &gt;350'!J92</f>
        <v>0</v>
      </c>
      <c r="BE3" s="17">
        <f>'Etape 2 &gt;350'!K92</f>
        <v>0</v>
      </c>
      <c r="BF3" s="17">
        <f>'Etape 2 &gt;350'!J93</f>
        <v>0</v>
      </c>
      <c r="BG3" s="17">
        <f>'Etape 2 &gt;350'!K93</f>
        <v>0</v>
      </c>
      <c r="BH3" s="47">
        <f>'Etape 2 &gt;350'!E98</f>
        <v>0</v>
      </c>
      <c r="BI3" s="47">
        <f>'Etape 2 &gt;350'!G98</f>
        <v>0</v>
      </c>
      <c r="BJ3" s="47">
        <f>'Etape 2 &gt;350'!I98</f>
        <v>0</v>
      </c>
      <c r="BK3" s="47">
        <f>'Etape 2 &gt;350'!J98</f>
        <v>0</v>
      </c>
      <c r="BL3" s="106">
        <f>'Etape 2 &gt;350'!E105</f>
        <v>0</v>
      </c>
      <c r="BM3" s="106">
        <f>'Etape 2 &gt;350'!G105</f>
        <v>0</v>
      </c>
      <c r="BN3" s="47">
        <f>'Etape 2 &gt;350'!E107</f>
        <v>0</v>
      </c>
      <c r="BO3" s="47">
        <f>'Etape 2 &gt;350'!F107</f>
        <v>0</v>
      </c>
      <c r="BP3" s="47">
        <f>'Etape 2 &gt;350'!E108</f>
        <v>0</v>
      </c>
      <c r="BQ3" s="47">
        <f>'Etape 2 &gt;350'!F108</f>
        <v>0</v>
      </c>
      <c r="BR3" s="47">
        <f>'Etape 2 &gt;350'!E109</f>
        <v>0</v>
      </c>
      <c r="BS3" s="47">
        <f>'Etape 2 &gt;350'!F109</f>
        <v>0</v>
      </c>
      <c r="BT3" s="47">
        <f>'Etape 2 &gt;350'!E110</f>
        <v>0</v>
      </c>
      <c r="BU3" s="47">
        <f>'Etape 2 &gt;350'!F110</f>
        <v>0</v>
      </c>
      <c r="BV3" s="47">
        <f>'Etape 2 &gt;350'!E111</f>
        <v>0</v>
      </c>
      <c r="BW3" s="47">
        <f>'Etape 2 &gt;350'!F111</f>
        <v>0</v>
      </c>
      <c r="BX3" s="47">
        <f>'Etape 2 &gt;350'!E112</f>
        <v>0</v>
      </c>
      <c r="BY3" s="47">
        <f>'Etape 2 &gt;350'!F112</f>
        <v>0</v>
      </c>
      <c r="BZ3" s="47">
        <f>'Etape 2 &gt;350'!E113</f>
        <v>0</v>
      </c>
      <c r="CA3" s="47">
        <f>'Etape 2 &gt;350'!F113</f>
        <v>0</v>
      </c>
      <c r="CB3" s="47">
        <f>'Etape 2 &gt;350'!E114</f>
        <v>0</v>
      </c>
      <c r="CC3" s="47">
        <f>'Etape 2 &gt;350'!F114</f>
        <v>0</v>
      </c>
      <c r="CD3" s="47">
        <f>'Etape 2 &gt;350'!D115</f>
        <v>0</v>
      </c>
      <c r="CE3" s="47">
        <f>'Etape 2 &gt;350'!E115</f>
        <v>0</v>
      </c>
      <c r="CF3" s="47">
        <f>'Etape 2 &gt;350'!F115</f>
        <v>0</v>
      </c>
      <c r="CG3" s="47">
        <f>'Etape 2 &gt;350'!I107</f>
        <v>0</v>
      </c>
      <c r="CH3" s="47">
        <f>'Etape 2 &gt;350'!J107</f>
        <v>0</v>
      </c>
      <c r="CI3" s="47">
        <f>'Etape 2 &gt;350'!I111</f>
        <v>0</v>
      </c>
      <c r="CJ3" s="47">
        <f>'Etape 2 &gt;350'!J111</f>
        <v>0</v>
      </c>
      <c r="CK3" s="47">
        <f>'Etape 2 &gt;350'!I112</f>
        <v>0</v>
      </c>
      <c r="CL3" s="47">
        <f>'Etape 2 &gt;350'!I113</f>
        <v>0</v>
      </c>
      <c r="CM3" s="47">
        <f>'Etape 2 &gt;350'!J113</f>
        <v>0</v>
      </c>
      <c r="CN3" s="47">
        <f>'Etape 2 &gt;350'!I114</f>
        <v>0</v>
      </c>
      <c r="CO3" s="47">
        <f>'Etape 2 &gt;350'!J114</f>
        <v>0</v>
      </c>
      <c r="CP3" s="47">
        <f>'Etape 2 &gt;350'!H115</f>
        <v>0</v>
      </c>
      <c r="CQ3" s="47">
        <f>'Etape 2 &gt;350'!I115</f>
        <v>0</v>
      </c>
      <c r="CR3" s="47">
        <f>'Etape 2 &gt;350'!J115</f>
        <v>0</v>
      </c>
      <c r="CS3" s="47">
        <f>'Etape 2 &gt;350'!E130</f>
        <v>0</v>
      </c>
      <c r="CT3" s="47">
        <f>'Etape 2 &gt;350'!E132</f>
        <v>0</v>
      </c>
      <c r="CU3" s="47">
        <f>'Etape 2 &gt;350'!E133</f>
        <v>0</v>
      </c>
      <c r="CV3" s="47">
        <f>'Etape 2 &gt;350'!E134</f>
        <v>0</v>
      </c>
      <c r="CW3" s="47">
        <f>'Etape 2 &gt;350'!E135</f>
        <v>0</v>
      </c>
      <c r="CX3" s="47">
        <f>'Etape 2 &gt;350'!E136</f>
        <v>0</v>
      </c>
      <c r="CY3" s="47">
        <f>'Etape 2 &gt;350'!D138</f>
        <v>0</v>
      </c>
      <c r="CZ3" s="47">
        <f>'Etape 2 &gt;350'!E138</f>
        <v>0</v>
      </c>
      <c r="DA3" s="47">
        <f>'Etape 2 &gt;350'!J130</f>
        <v>0</v>
      </c>
      <c r="DB3" s="47">
        <f>'Etape 2 &gt;350'!J131</f>
        <v>0</v>
      </c>
      <c r="DC3" s="47">
        <f>'Etape 2 &gt;350'!J132</f>
        <v>0</v>
      </c>
      <c r="DD3" s="47">
        <f>'Etape 2 &gt;350'!J134</f>
        <v>0</v>
      </c>
      <c r="DE3" s="47">
        <f>'Etape 2 &gt;350'!J135</f>
        <v>0</v>
      </c>
      <c r="DF3" s="47">
        <f>'Etape 2 &gt;350'!J136</f>
        <v>0</v>
      </c>
      <c r="DG3" s="47">
        <f>'Etape 2 &gt;350'!J137</f>
        <v>0</v>
      </c>
      <c r="DH3" s="47">
        <f>'Etape 2 &gt;350'!H138</f>
        <v>0</v>
      </c>
      <c r="DI3" s="47">
        <f>'Etape 2 &gt;350'!J138</f>
        <v>0</v>
      </c>
      <c r="DJ3" s="17">
        <f>'Etape 2 &gt;350'!C145</f>
        <v>0</v>
      </c>
      <c r="DK3" s="24">
        <f>'Etape 2 &gt;350'!D160</f>
        <v>0</v>
      </c>
      <c r="DL3" s="17">
        <f>'Etape 3 Actions spécifiques'!$C$34</f>
        <v>0</v>
      </c>
      <c r="DM3" s="17">
        <f>'Etape 3 Actions spécifiques'!$B$24</f>
        <v>0</v>
      </c>
      <c r="DN3" s="17">
        <f>'Etape 3 Actions spécifiques'!$B$25</f>
        <v>0</v>
      </c>
      <c r="DO3" s="17">
        <f>'Etape 3 Actions spécifiques'!$B$26</f>
        <v>0</v>
      </c>
      <c r="DP3" s="17">
        <f>'Etape 3 Actions spécifiques'!$B$27</f>
        <v>0</v>
      </c>
      <c r="DQ3" s="17">
        <f>'Etape 3 Actions spécifiques'!$B$28</f>
        <v>0</v>
      </c>
      <c r="DR3" s="17">
        <f>'Etape 3 Actions spécifiques'!$B$29</f>
        <v>0</v>
      </c>
      <c r="DS3" s="17">
        <f>'Etape 3 Actions spécifiques'!$B$30</f>
        <v>0</v>
      </c>
      <c r="DT3" s="17">
        <f>'Etape 3 Actions spécifiques'!$B$31</f>
        <v>0</v>
      </c>
      <c r="DU3" s="17">
        <f>'Etape 3 Actions spécifiques'!$F$24</f>
        <v>0</v>
      </c>
      <c r="DV3" s="17">
        <f>'Etape 3 Actions spécifiques'!$C$34</f>
        <v>0</v>
      </c>
      <c r="DW3" s="107">
        <f>'Etape 3 Actions spécifiques'!$E$44</f>
        <v>0</v>
      </c>
      <c r="DX3" s="17">
        <f>'Etape 3 Actions spécifiques'!$C$49</f>
        <v>0</v>
      </c>
      <c r="DY3" s="17">
        <f>'Etape 3 Actions spécifiques'!$E$49</f>
        <v>0</v>
      </c>
      <c r="DZ3" s="17">
        <f>'Etape 3 Actions spécifiques'!$C$50</f>
        <v>0</v>
      </c>
      <c r="EA3" s="17">
        <f>'Etape 3 Actions spécifiques'!$E$50</f>
        <v>0</v>
      </c>
      <c r="EB3" s="17">
        <f>'Etape 3 Actions spécifiques'!$C$51</f>
        <v>0</v>
      </c>
      <c r="EC3" s="17">
        <f>'Etape 3 Actions spécifiques'!$E$51</f>
        <v>0</v>
      </c>
      <c r="ED3" s="17">
        <f>'Etape 3 Actions spécifiques'!$C$52</f>
        <v>0</v>
      </c>
      <c r="EE3" s="17">
        <f>'Etape 3 Actions spécifiques'!$E$52</f>
        <v>0</v>
      </c>
      <c r="EF3" s="17">
        <f>'Etape 3 Actions spécifiques'!$C$53</f>
        <v>0</v>
      </c>
      <c r="EG3" s="17">
        <f>'Etape 3 Actions spécifiques'!$E$53</f>
        <v>0</v>
      </c>
      <c r="EH3" s="17">
        <f>'Etape 3 Actions spécifiques'!$G$49</f>
        <v>0</v>
      </c>
      <c r="EI3" s="17">
        <f>'Etape 3 Actions spécifiques'!$J$49</f>
        <v>0</v>
      </c>
      <c r="EJ3" s="17">
        <f>'Etape 3 Actions spécifiques'!$G$50</f>
        <v>0</v>
      </c>
      <c r="EK3" s="17">
        <f>'Etape 3 Actions spécifiques'!$J$50</f>
        <v>0</v>
      </c>
      <c r="EL3" s="17">
        <f>'Etape 3 Actions spécifiques'!$G$51</f>
        <v>0</v>
      </c>
      <c r="EM3" s="17">
        <f>'Etape 3 Actions spécifiques'!$J$51</f>
        <v>0</v>
      </c>
      <c r="EN3" s="17">
        <f>'Etape 3 Actions spécifiques'!$G$52</f>
        <v>0</v>
      </c>
      <c r="EO3" s="17">
        <f>'Etape 3 Actions spécifiques'!$J$52</f>
        <v>0</v>
      </c>
      <c r="EP3" s="24">
        <f>'Etape 3 Actions spécifiques'!$D$63</f>
        <v>0</v>
      </c>
    </row>
    <row r="10" spans="1:146" ht="15" customHeight="1" x14ac:dyDescent="0.25"/>
  </sheetData>
  <phoneticPr fontId="28"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3">
    <pageSetUpPr fitToPage="1"/>
  </sheetPr>
  <dimension ref="A1:N99"/>
  <sheetViews>
    <sheetView workbookViewId="0">
      <pane xSplit="2" ySplit="1" topLeftCell="C68" activePane="bottomRight" state="frozen"/>
      <selection activeCell="DL3" sqref="DL3"/>
      <selection pane="topRight" activeCell="DL3" sqref="DL3"/>
      <selection pane="bottomLeft" activeCell="DL3" sqref="DL3"/>
      <selection pane="bottomRight" activeCell="A89" sqref="A89"/>
    </sheetView>
  </sheetViews>
  <sheetFormatPr baseColWidth="10" defaultColWidth="11.42578125" defaultRowHeight="15" x14ac:dyDescent="0.25"/>
  <cols>
    <col min="1" max="1" width="16.85546875" style="135" bestFit="1" customWidth="1"/>
    <col min="2" max="2" width="12.7109375" style="108" bestFit="1" customWidth="1"/>
    <col min="3" max="3" width="31.85546875" style="108" customWidth="1"/>
    <col min="4" max="4" width="25.140625" style="108" customWidth="1"/>
    <col min="5" max="5" width="15.140625" style="108" bestFit="1" customWidth="1"/>
    <col min="6" max="6" width="9.85546875" style="108" customWidth="1"/>
    <col min="7" max="7" width="14.28515625" style="108" customWidth="1"/>
    <col min="8" max="8" width="18.7109375" style="108" bestFit="1" customWidth="1"/>
    <col min="9" max="9" width="14.7109375" style="108" bestFit="1" customWidth="1"/>
    <col min="10" max="10" width="11.140625" style="108" customWidth="1"/>
    <col min="11" max="11" width="13.28515625" style="108" bestFit="1" customWidth="1"/>
    <col min="12" max="12" width="19.7109375" style="108" customWidth="1"/>
    <col min="13" max="13" width="19.5703125" style="117" bestFit="1" customWidth="1"/>
    <col min="14" max="14" width="11.85546875" style="108" bestFit="1" customWidth="1"/>
    <col min="15" max="16384" width="11.42578125" style="108"/>
  </cols>
  <sheetData>
    <row r="1" spans="1:13" ht="30" x14ac:dyDescent="0.25">
      <c r="A1" s="124" t="s">
        <v>2</v>
      </c>
      <c r="B1" s="125" t="s">
        <v>41</v>
      </c>
      <c r="C1" s="125" t="s">
        <v>42</v>
      </c>
      <c r="D1" s="125" t="s">
        <v>8</v>
      </c>
      <c r="E1" s="125" t="s">
        <v>171</v>
      </c>
      <c r="F1" s="125" t="s">
        <v>10</v>
      </c>
      <c r="G1" s="126" t="s">
        <v>11</v>
      </c>
      <c r="H1" s="126" t="s">
        <v>175</v>
      </c>
      <c r="I1" s="126" t="s">
        <v>177</v>
      </c>
      <c r="J1" s="126" t="s">
        <v>178</v>
      </c>
      <c r="K1" s="126" t="s">
        <v>179</v>
      </c>
      <c r="L1" s="126" t="s">
        <v>180</v>
      </c>
      <c r="M1" s="119" t="s">
        <v>716</v>
      </c>
    </row>
    <row r="2" spans="1:13" x14ac:dyDescent="0.25">
      <c r="A2" s="112">
        <v>30226298500039</v>
      </c>
      <c r="B2" s="109" t="s">
        <v>43</v>
      </c>
      <c r="C2" s="109" t="s">
        <v>44</v>
      </c>
      <c r="D2" s="111" t="s">
        <v>137</v>
      </c>
      <c r="E2" s="111">
        <v>35830</v>
      </c>
      <c r="F2" s="111" t="s">
        <v>163</v>
      </c>
      <c r="G2" s="111" t="s">
        <v>544</v>
      </c>
      <c r="H2" s="111" t="s">
        <v>544</v>
      </c>
      <c r="I2" s="111" t="s">
        <v>544</v>
      </c>
      <c r="J2" s="111" t="s">
        <v>544</v>
      </c>
      <c r="K2" s="111" t="s">
        <v>544</v>
      </c>
      <c r="L2" s="111" t="s">
        <v>544</v>
      </c>
      <c r="M2" s="110"/>
    </row>
    <row r="3" spans="1:13" x14ac:dyDescent="0.25">
      <c r="A3" s="112">
        <v>33465354000016</v>
      </c>
      <c r="B3" s="109" t="s">
        <v>45</v>
      </c>
      <c r="C3" s="111" t="s">
        <v>46</v>
      </c>
      <c r="D3" s="111" t="s">
        <v>138</v>
      </c>
      <c r="E3" s="111">
        <v>35830</v>
      </c>
      <c r="F3" s="111" t="s">
        <v>163</v>
      </c>
      <c r="G3" s="111" t="s">
        <v>333</v>
      </c>
      <c r="H3" s="111" t="s">
        <v>334</v>
      </c>
      <c r="I3" s="111" t="s">
        <v>335</v>
      </c>
      <c r="J3" s="111" t="s">
        <v>336</v>
      </c>
      <c r="K3" s="127" t="s">
        <v>644</v>
      </c>
      <c r="L3" s="111" t="s">
        <v>337</v>
      </c>
      <c r="M3" s="110">
        <v>58269.89</v>
      </c>
    </row>
    <row r="4" spans="1:13" x14ac:dyDescent="0.25">
      <c r="A4" s="112">
        <v>38865109300014</v>
      </c>
      <c r="B4" s="109" t="s">
        <v>47</v>
      </c>
      <c r="C4" s="111" t="s">
        <v>48</v>
      </c>
      <c r="D4" s="115" t="s">
        <v>545</v>
      </c>
      <c r="E4" s="116">
        <v>35830</v>
      </c>
      <c r="F4" s="115" t="s">
        <v>163</v>
      </c>
      <c r="G4" s="115" t="s">
        <v>338</v>
      </c>
      <c r="H4" s="115" t="s">
        <v>339</v>
      </c>
      <c r="I4" s="115" t="s">
        <v>340</v>
      </c>
      <c r="J4" s="115" t="s">
        <v>341</v>
      </c>
      <c r="K4" s="114" t="s">
        <v>342</v>
      </c>
      <c r="L4" s="115" t="s">
        <v>343</v>
      </c>
      <c r="M4" s="110">
        <v>32000.92</v>
      </c>
    </row>
    <row r="5" spans="1:13" x14ac:dyDescent="0.25">
      <c r="A5" s="112">
        <v>79382342800016</v>
      </c>
      <c r="B5" s="109" t="s">
        <v>49</v>
      </c>
      <c r="C5" s="111" t="s">
        <v>546</v>
      </c>
      <c r="D5" s="115" t="s">
        <v>139</v>
      </c>
      <c r="E5" s="116">
        <v>35830</v>
      </c>
      <c r="F5" s="115" t="s">
        <v>163</v>
      </c>
      <c r="G5" s="115" t="s">
        <v>344</v>
      </c>
      <c r="H5" s="115" t="s">
        <v>345</v>
      </c>
      <c r="I5" s="115" t="s">
        <v>346</v>
      </c>
      <c r="J5" s="115" t="s">
        <v>336</v>
      </c>
      <c r="K5" s="114">
        <v>299558385</v>
      </c>
      <c r="L5" s="115" t="s">
        <v>347</v>
      </c>
      <c r="M5" s="110">
        <v>10200</v>
      </c>
    </row>
    <row r="6" spans="1:13" x14ac:dyDescent="0.25">
      <c r="A6" s="112">
        <v>52773239000010</v>
      </c>
      <c r="B6" s="109" t="s">
        <v>50</v>
      </c>
      <c r="C6" s="111" t="s">
        <v>51</v>
      </c>
      <c r="D6" s="115" t="s">
        <v>278</v>
      </c>
      <c r="E6" s="116">
        <v>35830</v>
      </c>
      <c r="F6" s="115" t="s">
        <v>163</v>
      </c>
      <c r="G6" s="115" t="s">
        <v>348</v>
      </c>
      <c r="H6" s="115" t="s">
        <v>547</v>
      </c>
      <c r="I6" s="115" t="s">
        <v>548</v>
      </c>
      <c r="J6" s="115" t="s">
        <v>549</v>
      </c>
      <c r="K6" s="114" t="s">
        <v>550</v>
      </c>
      <c r="L6" s="115" t="s">
        <v>348</v>
      </c>
      <c r="M6" s="110">
        <v>1261.1600000000001</v>
      </c>
    </row>
    <row r="7" spans="1:13" x14ac:dyDescent="0.25">
      <c r="A7" s="112">
        <v>82819925700019</v>
      </c>
      <c r="B7" s="109" t="s">
        <v>52</v>
      </c>
      <c r="C7" s="111" t="s">
        <v>551</v>
      </c>
      <c r="D7" s="111" t="s">
        <v>274</v>
      </c>
      <c r="E7" s="111">
        <v>35830</v>
      </c>
      <c r="F7" s="111" t="s">
        <v>163</v>
      </c>
      <c r="G7" s="111" t="s">
        <v>351</v>
      </c>
      <c r="H7" s="111" t="s">
        <v>352</v>
      </c>
      <c r="I7" s="111" t="s">
        <v>353</v>
      </c>
      <c r="J7" s="111" t="s">
        <v>336</v>
      </c>
      <c r="K7" s="114" t="s">
        <v>651</v>
      </c>
      <c r="L7" s="111" t="s">
        <v>354</v>
      </c>
      <c r="M7" s="110">
        <v>539.6</v>
      </c>
    </row>
    <row r="8" spans="1:13" x14ac:dyDescent="0.25">
      <c r="A8" s="112">
        <v>31875950300044</v>
      </c>
      <c r="B8" s="109" t="s">
        <v>53</v>
      </c>
      <c r="C8" s="111" t="s">
        <v>54</v>
      </c>
      <c r="D8" s="111" t="s">
        <v>138</v>
      </c>
      <c r="E8" s="111">
        <v>35830</v>
      </c>
      <c r="F8" s="111" t="s">
        <v>163</v>
      </c>
      <c r="G8" s="111" t="s">
        <v>355</v>
      </c>
      <c r="H8" s="111" t="s">
        <v>356</v>
      </c>
      <c r="I8" s="111" t="s">
        <v>357</v>
      </c>
      <c r="J8" s="111" t="s">
        <v>341</v>
      </c>
      <c r="K8" s="111" t="s">
        <v>358</v>
      </c>
      <c r="L8" s="111" t="s">
        <v>359</v>
      </c>
      <c r="M8" s="110">
        <v>19853.57</v>
      </c>
    </row>
    <row r="9" spans="1:13" x14ac:dyDescent="0.25">
      <c r="A9" s="112">
        <v>81085227700013</v>
      </c>
      <c r="B9" s="109" t="s">
        <v>55</v>
      </c>
      <c r="C9" s="111" t="s">
        <v>56</v>
      </c>
      <c r="D9" s="115" t="s">
        <v>280</v>
      </c>
      <c r="E9" s="116">
        <v>35830</v>
      </c>
      <c r="F9" s="115" t="s">
        <v>163</v>
      </c>
      <c r="G9" s="115" t="s">
        <v>360</v>
      </c>
      <c r="H9" s="115" t="s">
        <v>361</v>
      </c>
      <c r="I9" s="115" t="s">
        <v>362</v>
      </c>
      <c r="J9" s="115" t="s">
        <v>336</v>
      </c>
      <c r="K9" s="114">
        <v>299558961</v>
      </c>
      <c r="L9" s="115" t="s">
        <v>363</v>
      </c>
      <c r="M9" s="110">
        <v>21399.8135</v>
      </c>
    </row>
    <row r="10" spans="1:13" x14ac:dyDescent="0.25">
      <c r="A10" s="112">
        <v>83855113300013</v>
      </c>
      <c r="B10" s="109" t="s">
        <v>57</v>
      </c>
      <c r="C10" s="111" t="s">
        <v>555</v>
      </c>
      <c r="D10" s="111" t="s">
        <v>556</v>
      </c>
      <c r="E10" s="111">
        <v>35830</v>
      </c>
      <c r="F10" s="111" t="s">
        <v>272</v>
      </c>
      <c r="G10" s="111" t="s">
        <v>367</v>
      </c>
      <c r="H10" s="111" t="s">
        <v>557</v>
      </c>
      <c r="I10" s="111" t="s">
        <v>558</v>
      </c>
      <c r="J10" s="111" t="s">
        <v>336</v>
      </c>
      <c r="K10" s="114">
        <v>678093497</v>
      </c>
      <c r="L10" s="111" t="s">
        <v>559</v>
      </c>
      <c r="M10" s="110">
        <v>3060</v>
      </c>
    </row>
    <row r="11" spans="1:13" x14ac:dyDescent="0.25">
      <c r="A11" s="112">
        <v>82410857500013</v>
      </c>
      <c r="B11" s="109" t="s">
        <v>58</v>
      </c>
      <c r="C11" s="111" t="s">
        <v>59</v>
      </c>
      <c r="D11" s="111" t="s">
        <v>271</v>
      </c>
      <c r="E11" s="111">
        <v>35830</v>
      </c>
      <c r="F11" s="111" t="s">
        <v>163</v>
      </c>
      <c r="G11" s="111" t="s">
        <v>368</v>
      </c>
      <c r="H11" s="111" t="s">
        <v>369</v>
      </c>
      <c r="I11" s="111" t="s">
        <v>370</v>
      </c>
      <c r="J11" s="111" t="s">
        <v>371</v>
      </c>
      <c r="K11" s="114">
        <v>766015395</v>
      </c>
      <c r="L11" s="115" t="s">
        <v>368</v>
      </c>
      <c r="M11" s="110">
        <v>11016</v>
      </c>
    </row>
    <row r="12" spans="1:13" x14ac:dyDescent="0.25">
      <c r="A12" s="118">
        <v>44813908900160</v>
      </c>
      <c r="B12" s="109" t="s">
        <v>60</v>
      </c>
      <c r="C12" s="111" t="s">
        <v>560</v>
      </c>
      <c r="D12" s="115" t="s">
        <v>704</v>
      </c>
      <c r="E12" s="116">
        <v>35830</v>
      </c>
      <c r="F12" s="115" t="s">
        <v>163</v>
      </c>
      <c r="G12" s="115" t="s">
        <v>372</v>
      </c>
      <c r="H12" s="115" t="s">
        <v>373</v>
      </c>
      <c r="I12" s="115" t="s">
        <v>374</v>
      </c>
      <c r="J12" s="115" t="s">
        <v>366</v>
      </c>
      <c r="K12" s="114">
        <v>782695680</v>
      </c>
      <c r="L12" s="115" t="s">
        <v>375</v>
      </c>
      <c r="M12" s="110">
        <v>1134.482</v>
      </c>
    </row>
    <row r="13" spans="1:13" x14ac:dyDescent="0.25">
      <c r="A13" s="112">
        <v>79887264400017</v>
      </c>
      <c r="B13" s="109" t="s">
        <v>61</v>
      </c>
      <c r="C13" s="111" t="s">
        <v>62</v>
      </c>
      <c r="D13" s="115" t="s">
        <v>684</v>
      </c>
      <c r="E13" s="116">
        <v>35830</v>
      </c>
      <c r="F13" s="115" t="s">
        <v>163</v>
      </c>
      <c r="G13" s="115" t="s">
        <v>376</v>
      </c>
      <c r="H13" s="115" t="s">
        <v>377</v>
      </c>
      <c r="I13" s="115" t="s">
        <v>378</v>
      </c>
      <c r="J13" s="115" t="s">
        <v>379</v>
      </c>
      <c r="K13" s="114" t="s">
        <v>380</v>
      </c>
      <c r="L13" s="115" t="s">
        <v>376</v>
      </c>
      <c r="M13" s="110">
        <v>25</v>
      </c>
    </row>
    <row r="14" spans="1:13" x14ac:dyDescent="0.25">
      <c r="A14" s="112">
        <v>81484376900013</v>
      </c>
      <c r="B14" s="109" t="s">
        <v>63</v>
      </c>
      <c r="C14" s="111" t="s">
        <v>603</v>
      </c>
      <c r="D14" s="115" t="s">
        <v>561</v>
      </c>
      <c r="E14" s="116">
        <v>35830</v>
      </c>
      <c r="F14" s="115" t="s">
        <v>272</v>
      </c>
      <c r="G14" s="115" t="s">
        <v>381</v>
      </c>
      <c r="H14" s="115" t="s">
        <v>705</v>
      </c>
      <c r="I14" s="115" t="s">
        <v>562</v>
      </c>
      <c r="J14" s="115" t="s">
        <v>336</v>
      </c>
      <c r="K14" s="114">
        <v>652702218</v>
      </c>
      <c r="L14" s="115" t="s">
        <v>382</v>
      </c>
      <c r="M14" s="110">
        <v>7282.8284999999996</v>
      </c>
    </row>
    <row r="15" spans="1:13" x14ac:dyDescent="0.25">
      <c r="A15" s="112">
        <v>81997373600021</v>
      </c>
      <c r="B15" s="109" t="s">
        <v>64</v>
      </c>
      <c r="C15" s="111" t="s">
        <v>65</v>
      </c>
      <c r="D15" s="115" t="s">
        <v>141</v>
      </c>
      <c r="E15" s="116">
        <v>35700</v>
      </c>
      <c r="F15" s="115" t="s">
        <v>164</v>
      </c>
      <c r="G15" s="115" t="s">
        <v>383</v>
      </c>
      <c r="H15" s="115" t="s">
        <v>384</v>
      </c>
      <c r="I15" s="115" t="s">
        <v>385</v>
      </c>
      <c r="J15" s="115" t="s">
        <v>386</v>
      </c>
      <c r="K15" s="114">
        <v>684477993</v>
      </c>
      <c r="L15" s="115" t="s">
        <v>563</v>
      </c>
      <c r="M15" s="110">
        <v>502.45</v>
      </c>
    </row>
    <row r="16" spans="1:13" x14ac:dyDescent="0.25">
      <c r="A16" s="112">
        <v>35302608100037</v>
      </c>
      <c r="B16" s="109" t="s">
        <v>66</v>
      </c>
      <c r="C16" s="111" t="s">
        <v>67</v>
      </c>
      <c r="D16" s="115" t="s">
        <v>564</v>
      </c>
      <c r="E16" s="116">
        <v>35830</v>
      </c>
      <c r="F16" s="115" t="s">
        <v>163</v>
      </c>
      <c r="G16" s="115" t="s">
        <v>387</v>
      </c>
      <c r="H16" s="115" t="s">
        <v>388</v>
      </c>
      <c r="I16" s="115" t="s">
        <v>389</v>
      </c>
      <c r="J16" s="115" t="s">
        <v>336</v>
      </c>
      <c r="K16" s="114">
        <v>608480432</v>
      </c>
      <c r="L16" s="115" t="s">
        <v>390</v>
      </c>
      <c r="M16" s="110">
        <v>385400.94419999997</v>
      </c>
    </row>
    <row r="17" spans="1:14" x14ac:dyDescent="0.25">
      <c r="A17" s="112">
        <v>38973926900014</v>
      </c>
      <c r="B17" s="109" t="s">
        <v>68</v>
      </c>
      <c r="C17" s="111" t="s">
        <v>69</v>
      </c>
      <c r="D17" s="111" t="s">
        <v>556</v>
      </c>
      <c r="E17" s="111">
        <v>35830</v>
      </c>
      <c r="F17" s="111" t="s">
        <v>163</v>
      </c>
      <c r="G17" s="111" t="s">
        <v>391</v>
      </c>
      <c r="H17" s="111" t="s">
        <v>392</v>
      </c>
      <c r="I17" s="111" t="s">
        <v>393</v>
      </c>
      <c r="J17" s="111" t="s">
        <v>394</v>
      </c>
      <c r="K17" s="111" t="s">
        <v>395</v>
      </c>
      <c r="L17" s="111" t="s">
        <v>396</v>
      </c>
      <c r="M17" s="110">
        <v>15490.230699999998</v>
      </c>
    </row>
    <row r="18" spans="1:14" x14ac:dyDescent="0.25">
      <c r="A18" s="112">
        <v>80786501900010</v>
      </c>
      <c r="B18" s="109" t="s">
        <v>70</v>
      </c>
      <c r="C18" s="111" t="s">
        <v>565</v>
      </c>
      <c r="D18" s="111" t="s">
        <v>206</v>
      </c>
      <c r="E18" s="111">
        <v>35830</v>
      </c>
      <c r="F18" s="111" t="s">
        <v>163</v>
      </c>
      <c r="G18" s="111" t="s">
        <v>397</v>
      </c>
      <c r="H18" s="111" t="s">
        <v>398</v>
      </c>
      <c r="I18" s="111" t="s">
        <v>399</v>
      </c>
      <c r="J18" s="111" t="s">
        <v>336</v>
      </c>
      <c r="K18" s="111">
        <v>0</v>
      </c>
      <c r="L18" s="111" t="s">
        <v>400</v>
      </c>
      <c r="M18" s="110">
        <v>87.19</v>
      </c>
    </row>
    <row r="19" spans="1:14" x14ac:dyDescent="0.25">
      <c r="A19" s="112">
        <v>43223697400023</v>
      </c>
      <c r="B19" s="109" t="s">
        <v>71</v>
      </c>
      <c r="C19" s="109" t="s">
        <v>72</v>
      </c>
      <c r="D19" s="111" t="s">
        <v>142</v>
      </c>
      <c r="E19" s="111">
        <v>35690</v>
      </c>
      <c r="F19" s="111" t="s">
        <v>165</v>
      </c>
      <c r="G19" s="111" t="s">
        <v>544</v>
      </c>
      <c r="H19" s="111" t="s">
        <v>544</v>
      </c>
      <c r="I19" s="111" t="s">
        <v>544</v>
      </c>
      <c r="J19" s="111" t="s">
        <v>544</v>
      </c>
      <c r="K19" s="111" t="s">
        <v>544</v>
      </c>
      <c r="L19" s="111" t="s">
        <v>544</v>
      </c>
      <c r="M19" s="110"/>
    </row>
    <row r="20" spans="1:14" x14ac:dyDescent="0.25">
      <c r="A20" s="112">
        <v>45097662600017</v>
      </c>
      <c r="B20" s="109" t="s">
        <v>73</v>
      </c>
      <c r="C20" s="111" t="s">
        <v>566</v>
      </c>
      <c r="D20" s="111" t="s">
        <v>717</v>
      </c>
      <c r="E20" s="111">
        <v>35520</v>
      </c>
      <c r="F20" s="111" t="s">
        <v>718</v>
      </c>
      <c r="G20" s="111" t="s">
        <v>719</v>
      </c>
      <c r="H20" s="136" t="s">
        <v>720</v>
      </c>
      <c r="I20" s="136" t="s">
        <v>721</v>
      </c>
      <c r="J20" s="111" t="s">
        <v>366</v>
      </c>
      <c r="K20" s="114">
        <v>768707465</v>
      </c>
      <c r="L20" s="111" t="s">
        <v>401</v>
      </c>
      <c r="M20" s="110">
        <v>2866.44</v>
      </c>
      <c r="N20" s="111"/>
    </row>
    <row r="21" spans="1:14" x14ac:dyDescent="0.25">
      <c r="A21" s="112">
        <v>38930831300086</v>
      </c>
      <c r="B21" s="109" t="s">
        <v>74</v>
      </c>
      <c r="C21" s="109" t="s">
        <v>75</v>
      </c>
      <c r="D21" s="128" t="s">
        <v>143</v>
      </c>
      <c r="E21" s="111">
        <v>75051</v>
      </c>
      <c r="F21" s="111" t="s">
        <v>166</v>
      </c>
      <c r="G21" s="111" t="s">
        <v>544</v>
      </c>
      <c r="H21" s="111" t="s">
        <v>544</v>
      </c>
      <c r="I21" s="111" t="s">
        <v>544</v>
      </c>
      <c r="J21" s="111" t="s">
        <v>544</v>
      </c>
      <c r="K21" s="111" t="s">
        <v>544</v>
      </c>
      <c r="L21" s="111" t="s">
        <v>544</v>
      </c>
      <c r="M21" s="110"/>
    </row>
    <row r="22" spans="1:14" x14ac:dyDescent="0.25">
      <c r="A22" s="112">
        <v>32478742300031</v>
      </c>
      <c r="B22" s="109" t="s">
        <v>76</v>
      </c>
      <c r="C22" s="109" t="s">
        <v>77</v>
      </c>
      <c r="D22" s="111" t="s">
        <v>144</v>
      </c>
      <c r="E22" s="111">
        <v>35000</v>
      </c>
      <c r="F22" s="111" t="s">
        <v>164</v>
      </c>
      <c r="G22" s="111" t="s">
        <v>544</v>
      </c>
      <c r="H22" s="111" t="s">
        <v>544</v>
      </c>
      <c r="I22" s="111" t="s">
        <v>544</v>
      </c>
      <c r="J22" s="111" t="s">
        <v>544</v>
      </c>
      <c r="K22" s="111" t="s">
        <v>544</v>
      </c>
      <c r="L22" s="111" t="s">
        <v>544</v>
      </c>
      <c r="M22" s="110"/>
    </row>
    <row r="23" spans="1:14" x14ac:dyDescent="0.25">
      <c r="A23" s="112">
        <v>82371232800017</v>
      </c>
      <c r="B23" s="109" t="s">
        <v>78</v>
      </c>
      <c r="C23" s="109" t="s">
        <v>79</v>
      </c>
      <c r="D23" s="111" t="s">
        <v>140</v>
      </c>
      <c r="E23" s="111">
        <v>35830</v>
      </c>
      <c r="F23" s="111" t="s">
        <v>163</v>
      </c>
      <c r="G23" s="111" t="s">
        <v>544</v>
      </c>
      <c r="H23" s="111" t="s">
        <v>544</v>
      </c>
      <c r="I23" s="111" t="s">
        <v>544</v>
      </c>
      <c r="J23" s="111" t="s">
        <v>544</v>
      </c>
      <c r="K23" s="111" t="s">
        <v>544</v>
      </c>
      <c r="L23" s="111" t="s">
        <v>544</v>
      </c>
      <c r="M23" s="110">
        <v>91.28</v>
      </c>
    </row>
    <row r="24" spans="1:14" x14ac:dyDescent="0.25">
      <c r="A24" s="112">
        <v>41821613100023</v>
      </c>
      <c r="B24" s="109" t="s">
        <v>80</v>
      </c>
      <c r="C24" s="111" t="s">
        <v>81</v>
      </c>
      <c r="D24" s="115" t="s">
        <v>567</v>
      </c>
      <c r="E24" s="116">
        <v>35830</v>
      </c>
      <c r="F24" s="115" t="s">
        <v>163</v>
      </c>
      <c r="G24" s="115" t="s">
        <v>402</v>
      </c>
      <c r="H24" s="115" t="s">
        <v>403</v>
      </c>
      <c r="I24" s="115" t="s">
        <v>404</v>
      </c>
      <c r="J24" s="115" t="s">
        <v>386</v>
      </c>
      <c r="K24" s="114" t="s">
        <v>568</v>
      </c>
      <c r="L24" s="115" t="s">
        <v>405</v>
      </c>
      <c r="M24" s="110">
        <v>2861.8130000000001</v>
      </c>
    </row>
    <row r="25" spans="1:14" x14ac:dyDescent="0.25">
      <c r="A25" s="112">
        <v>41093155400043</v>
      </c>
      <c r="B25" s="109" t="s">
        <v>82</v>
      </c>
      <c r="C25" s="111" t="s">
        <v>83</v>
      </c>
      <c r="D25" s="115" t="s">
        <v>567</v>
      </c>
      <c r="E25" s="116">
        <v>35830</v>
      </c>
      <c r="F25" s="115" t="s">
        <v>163</v>
      </c>
      <c r="G25" s="115" t="s">
        <v>406</v>
      </c>
      <c r="H25" s="115" t="s">
        <v>407</v>
      </c>
      <c r="I25" s="115" t="s">
        <v>694</v>
      </c>
      <c r="J25" s="115" t="s">
        <v>366</v>
      </c>
      <c r="K25" s="114">
        <v>299550473</v>
      </c>
      <c r="L25" s="111" t="s">
        <v>722</v>
      </c>
      <c r="M25" s="110">
        <v>4138.5</v>
      </c>
    </row>
    <row r="26" spans="1:14" x14ac:dyDescent="0.25">
      <c r="A26" s="129">
        <v>39331253300036</v>
      </c>
      <c r="B26" s="109" t="s">
        <v>84</v>
      </c>
      <c r="C26" s="111" t="s">
        <v>85</v>
      </c>
      <c r="D26" s="115" t="s">
        <v>145</v>
      </c>
      <c r="E26" s="116">
        <v>35830</v>
      </c>
      <c r="F26" s="115" t="s">
        <v>163</v>
      </c>
      <c r="G26" s="115" t="s">
        <v>409</v>
      </c>
      <c r="H26" s="115" t="s">
        <v>690</v>
      </c>
      <c r="I26" s="115" t="s">
        <v>353</v>
      </c>
      <c r="J26" s="115" t="s">
        <v>336</v>
      </c>
      <c r="K26" s="114" t="s">
        <v>723</v>
      </c>
      <c r="L26" s="115">
        <v>0</v>
      </c>
      <c r="M26" s="110">
        <v>2643.982</v>
      </c>
    </row>
    <row r="27" spans="1:14" x14ac:dyDescent="0.25">
      <c r="A27" s="112">
        <v>81991522400011</v>
      </c>
      <c r="B27" s="109" t="s">
        <v>86</v>
      </c>
      <c r="C27" s="111" t="s">
        <v>87</v>
      </c>
      <c r="D27" s="111" t="s">
        <v>569</v>
      </c>
      <c r="E27" s="111">
        <v>35830</v>
      </c>
      <c r="F27" s="111" t="s">
        <v>163</v>
      </c>
      <c r="G27" s="111" t="s">
        <v>410</v>
      </c>
      <c r="H27" s="111" t="s">
        <v>570</v>
      </c>
      <c r="I27" s="111" t="s">
        <v>370</v>
      </c>
      <c r="J27" s="111" t="s">
        <v>336</v>
      </c>
      <c r="K27" s="114">
        <v>675405860</v>
      </c>
      <c r="L27" s="111" t="s">
        <v>724</v>
      </c>
      <c r="M27" s="110">
        <v>4032.35</v>
      </c>
    </row>
    <row r="28" spans="1:14" x14ac:dyDescent="0.25">
      <c r="A28" s="112">
        <v>75271065700012</v>
      </c>
      <c r="B28" s="109" t="s">
        <v>88</v>
      </c>
      <c r="C28" s="111" t="s">
        <v>89</v>
      </c>
      <c r="D28" s="115" t="s">
        <v>571</v>
      </c>
      <c r="E28" s="116">
        <v>35830</v>
      </c>
      <c r="F28" s="115" t="s">
        <v>163</v>
      </c>
      <c r="G28" s="115" t="s">
        <v>572</v>
      </c>
      <c r="H28" s="115" t="s">
        <v>411</v>
      </c>
      <c r="I28" s="115" t="s">
        <v>412</v>
      </c>
      <c r="J28" s="115" t="s">
        <v>336</v>
      </c>
      <c r="K28" s="114">
        <v>681096667</v>
      </c>
      <c r="L28" s="115" t="s">
        <v>573</v>
      </c>
      <c r="M28" s="110">
        <v>22419.008399999999</v>
      </c>
    </row>
    <row r="29" spans="1:14" x14ac:dyDescent="0.25">
      <c r="A29" s="112">
        <v>32605578700062</v>
      </c>
      <c r="B29" s="109" t="s">
        <v>90</v>
      </c>
      <c r="C29" s="111" t="s">
        <v>574</v>
      </c>
      <c r="D29" s="115" t="s">
        <v>575</v>
      </c>
      <c r="E29" s="116">
        <v>35830</v>
      </c>
      <c r="F29" s="115" t="s">
        <v>163</v>
      </c>
      <c r="G29" s="115" t="s">
        <v>700</v>
      </c>
      <c r="H29" s="115" t="s">
        <v>576</v>
      </c>
      <c r="I29" s="115" t="s">
        <v>577</v>
      </c>
      <c r="J29" s="115" t="s">
        <v>336</v>
      </c>
      <c r="K29" s="114">
        <v>223250631</v>
      </c>
      <c r="L29" s="115" t="s">
        <v>427</v>
      </c>
      <c r="M29" s="110"/>
    </row>
    <row r="30" spans="1:14" x14ac:dyDescent="0.25">
      <c r="A30" s="112">
        <v>80290346800014</v>
      </c>
      <c r="B30" s="109" t="s">
        <v>91</v>
      </c>
      <c r="C30" s="109" t="s">
        <v>92</v>
      </c>
      <c r="D30" s="111" t="s">
        <v>146</v>
      </c>
      <c r="E30" s="111">
        <v>35830</v>
      </c>
      <c r="F30" s="111" t="s">
        <v>163</v>
      </c>
      <c r="G30" s="111" t="s">
        <v>544</v>
      </c>
      <c r="H30" s="111" t="s">
        <v>544</v>
      </c>
      <c r="I30" s="111" t="s">
        <v>544</v>
      </c>
      <c r="J30" s="111" t="s">
        <v>544</v>
      </c>
      <c r="K30" s="111" t="s">
        <v>544</v>
      </c>
      <c r="L30" s="111" t="s">
        <v>544</v>
      </c>
      <c r="M30" s="110"/>
    </row>
    <row r="31" spans="1:14" x14ac:dyDescent="0.25">
      <c r="A31" s="129">
        <v>41775294600026</v>
      </c>
      <c r="B31" s="109" t="s">
        <v>93</v>
      </c>
      <c r="C31" s="115" t="s">
        <v>682</v>
      </c>
      <c r="D31" s="115" t="s">
        <v>725</v>
      </c>
      <c r="E31" s="116">
        <v>35200</v>
      </c>
      <c r="F31" s="115" t="s">
        <v>726</v>
      </c>
      <c r="G31" s="115" t="s">
        <v>727</v>
      </c>
      <c r="H31" s="115" t="s">
        <v>728</v>
      </c>
      <c r="I31" s="115" t="s">
        <v>729</v>
      </c>
      <c r="J31" s="115" t="s">
        <v>730</v>
      </c>
      <c r="K31" s="114" t="s">
        <v>731</v>
      </c>
      <c r="L31" s="115" t="s">
        <v>683</v>
      </c>
      <c r="M31" s="110">
        <v>2767.76</v>
      </c>
    </row>
    <row r="32" spans="1:14" x14ac:dyDescent="0.25">
      <c r="A32" s="112">
        <v>79362855300018</v>
      </c>
      <c r="B32" s="109" t="s">
        <v>94</v>
      </c>
      <c r="C32" s="109" t="s">
        <v>95</v>
      </c>
      <c r="D32" s="111" t="s">
        <v>147</v>
      </c>
      <c r="E32" s="111">
        <v>35830</v>
      </c>
      <c r="F32" s="111" t="s">
        <v>163</v>
      </c>
      <c r="G32" s="111" t="s">
        <v>544</v>
      </c>
      <c r="H32" s="111" t="s">
        <v>544</v>
      </c>
      <c r="I32" s="111" t="s">
        <v>544</v>
      </c>
      <c r="J32" s="111" t="s">
        <v>544</v>
      </c>
      <c r="K32" s="111" t="s">
        <v>544</v>
      </c>
      <c r="L32" s="111" t="s">
        <v>544</v>
      </c>
      <c r="M32" s="110"/>
    </row>
    <row r="33" spans="1:13" x14ac:dyDescent="0.25">
      <c r="A33" s="112">
        <v>43226031300023</v>
      </c>
      <c r="B33" s="109" t="s">
        <v>96</v>
      </c>
      <c r="C33" s="109" t="s">
        <v>97</v>
      </c>
      <c r="D33" s="111" t="s">
        <v>148</v>
      </c>
      <c r="E33" s="111">
        <v>35200</v>
      </c>
      <c r="F33" s="111" t="s">
        <v>164</v>
      </c>
      <c r="G33" s="111" t="s">
        <v>544</v>
      </c>
      <c r="H33" s="111" t="s">
        <v>544</v>
      </c>
      <c r="I33" s="111" t="s">
        <v>544</v>
      </c>
      <c r="J33" s="111" t="s">
        <v>544</v>
      </c>
      <c r="K33" s="111" t="s">
        <v>544</v>
      </c>
      <c r="L33" s="111" t="s">
        <v>544</v>
      </c>
      <c r="M33" s="110"/>
    </row>
    <row r="34" spans="1:13" x14ac:dyDescent="0.25">
      <c r="A34" s="112">
        <v>45098188100029</v>
      </c>
      <c r="B34" s="109" t="s">
        <v>98</v>
      </c>
      <c r="C34" s="109" t="s">
        <v>99</v>
      </c>
      <c r="D34" s="111" t="s">
        <v>149</v>
      </c>
      <c r="E34" s="111">
        <v>35000</v>
      </c>
      <c r="F34" s="111" t="s">
        <v>164</v>
      </c>
      <c r="G34" s="111" t="s">
        <v>544</v>
      </c>
      <c r="H34" s="111" t="s">
        <v>544</v>
      </c>
      <c r="I34" s="111" t="s">
        <v>544</v>
      </c>
      <c r="J34" s="111" t="s">
        <v>544</v>
      </c>
      <c r="K34" s="111" t="s">
        <v>544</v>
      </c>
      <c r="L34" s="111" t="s">
        <v>544</v>
      </c>
      <c r="M34" s="110"/>
    </row>
    <row r="35" spans="1:13" x14ac:dyDescent="0.25">
      <c r="A35" s="112">
        <v>40270545300015</v>
      </c>
      <c r="B35" s="109" t="s">
        <v>100</v>
      </c>
      <c r="C35" s="109" t="s">
        <v>101</v>
      </c>
      <c r="D35" s="111" t="s">
        <v>150</v>
      </c>
      <c r="E35" s="111">
        <v>35000</v>
      </c>
      <c r="F35" s="111" t="s">
        <v>164</v>
      </c>
      <c r="G35" s="111" t="s">
        <v>544</v>
      </c>
      <c r="H35" s="111" t="s">
        <v>544</v>
      </c>
      <c r="I35" s="111" t="s">
        <v>544</v>
      </c>
      <c r="J35" s="111" t="s">
        <v>544</v>
      </c>
      <c r="K35" s="111" t="s">
        <v>544</v>
      </c>
      <c r="L35" s="111" t="s">
        <v>544</v>
      </c>
      <c r="M35" s="110"/>
    </row>
    <row r="36" spans="1:13" x14ac:dyDescent="0.25">
      <c r="A36" s="112">
        <v>53397247700012</v>
      </c>
      <c r="B36" s="109" t="s">
        <v>102</v>
      </c>
      <c r="C36" s="109" t="s">
        <v>103</v>
      </c>
      <c r="D36" s="128" t="s">
        <v>151</v>
      </c>
      <c r="E36" s="111">
        <v>35520</v>
      </c>
      <c r="F36" s="111" t="s">
        <v>167</v>
      </c>
      <c r="G36" s="111" t="s">
        <v>544</v>
      </c>
      <c r="H36" s="111" t="s">
        <v>544</v>
      </c>
      <c r="I36" s="111" t="s">
        <v>544</v>
      </c>
      <c r="J36" s="111" t="s">
        <v>544</v>
      </c>
      <c r="K36" s="111" t="s">
        <v>544</v>
      </c>
      <c r="L36" s="111" t="s">
        <v>544</v>
      </c>
      <c r="M36" s="110"/>
    </row>
    <row r="37" spans="1:13" x14ac:dyDescent="0.25">
      <c r="A37" s="112">
        <v>77572371100070</v>
      </c>
      <c r="B37" s="109" t="s">
        <v>104</v>
      </c>
      <c r="C37" s="109" t="s">
        <v>732</v>
      </c>
      <c r="D37" s="111" t="s">
        <v>733</v>
      </c>
      <c r="E37" s="111">
        <v>35690</v>
      </c>
      <c r="F37" s="111" t="s">
        <v>165</v>
      </c>
      <c r="G37" s="111" t="s">
        <v>544</v>
      </c>
      <c r="H37" s="111" t="s">
        <v>734</v>
      </c>
      <c r="I37" s="111" t="s">
        <v>735</v>
      </c>
      <c r="J37" s="111" t="s">
        <v>736</v>
      </c>
      <c r="K37" s="111">
        <v>631856417</v>
      </c>
      <c r="L37" s="111" t="s">
        <v>737</v>
      </c>
      <c r="M37" s="110"/>
    </row>
    <row r="38" spans="1:13" x14ac:dyDescent="0.25">
      <c r="A38" s="112">
        <v>48185900700017</v>
      </c>
      <c r="B38" s="109" t="s">
        <v>105</v>
      </c>
      <c r="C38" s="109" t="s">
        <v>106</v>
      </c>
      <c r="D38" s="128" t="s">
        <v>281</v>
      </c>
      <c r="E38" s="111">
        <v>56520</v>
      </c>
      <c r="F38" s="111" t="s">
        <v>282</v>
      </c>
      <c r="G38" s="111" t="s">
        <v>544</v>
      </c>
      <c r="H38" s="111" t="s">
        <v>544</v>
      </c>
      <c r="I38" s="111" t="s">
        <v>544</v>
      </c>
      <c r="J38" s="111" t="s">
        <v>544</v>
      </c>
      <c r="K38" s="111" t="s">
        <v>544</v>
      </c>
      <c r="L38" s="111" t="s">
        <v>544</v>
      </c>
      <c r="M38" s="110"/>
    </row>
    <row r="39" spans="1:13" x14ac:dyDescent="0.25">
      <c r="A39" s="112">
        <v>79365228000017</v>
      </c>
      <c r="B39" s="109" t="s">
        <v>107</v>
      </c>
      <c r="C39" s="111" t="s">
        <v>578</v>
      </c>
      <c r="D39" s="115" t="s">
        <v>152</v>
      </c>
      <c r="E39" s="116">
        <v>35830</v>
      </c>
      <c r="F39" s="115" t="s">
        <v>163</v>
      </c>
      <c r="G39" s="115" t="s">
        <v>413</v>
      </c>
      <c r="H39" s="115" t="s">
        <v>678</v>
      </c>
      <c r="I39" s="115" t="s">
        <v>679</v>
      </c>
      <c r="J39" s="115" t="s">
        <v>336</v>
      </c>
      <c r="K39" s="114" t="s">
        <v>680</v>
      </c>
      <c r="L39" s="115" t="s">
        <v>681</v>
      </c>
      <c r="M39" s="110">
        <v>8.84</v>
      </c>
    </row>
    <row r="40" spans="1:13" x14ac:dyDescent="0.25">
      <c r="A40" s="112">
        <v>52369838900013</v>
      </c>
      <c r="B40" s="109" t="s">
        <v>108</v>
      </c>
      <c r="C40" s="111" t="s">
        <v>579</v>
      </c>
      <c r="D40" s="111" t="s">
        <v>580</v>
      </c>
      <c r="E40" s="111">
        <v>56630</v>
      </c>
      <c r="F40" s="111" t="s">
        <v>581</v>
      </c>
      <c r="G40" s="111" t="s">
        <v>414</v>
      </c>
      <c r="H40" s="111" t="s">
        <v>349</v>
      </c>
      <c r="I40" s="111" t="s">
        <v>350</v>
      </c>
      <c r="J40" s="111" t="s">
        <v>336</v>
      </c>
      <c r="K40" s="111">
        <v>297343658</v>
      </c>
      <c r="L40" s="111" t="s">
        <v>414</v>
      </c>
      <c r="M40" s="110">
        <v>0</v>
      </c>
    </row>
    <row r="41" spans="1:13" x14ac:dyDescent="0.25">
      <c r="A41" s="112">
        <v>75269270700017</v>
      </c>
      <c r="B41" s="109" t="s">
        <v>109</v>
      </c>
      <c r="C41" s="111" t="s">
        <v>582</v>
      </c>
      <c r="D41" s="111" t="s">
        <v>153</v>
      </c>
      <c r="E41" s="111">
        <v>35830</v>
      </c>
      <c r="F41" s="111" t="s">
        <v>163</v>
      </c>
      <c r="G41" s="111" t="s">
        <v>415</v>
      </c>
      <c r="H41" s="111" t="s">
        <v>701</v>
      </c>
      <c r="I41" s="111" t="s">
        <v>702</v>
      </c>
      <c r="J41" s="111" t="s">
        <v>703</v>
      </c>
      <c r="K41" s="114">
        <v>299550606</v>
      </c>
      <c r="L41" s="111">
        <v>0</v>
      </c>
      <c r="M41" s="110">
        <v>2735.8190000000004</v>
      </c>
    </row>
    <row r="42" spans="1:13" x14ac:dyDescent="0.25">
      <c r="A42" s="112">
        <v>34085021300018</v>
      </c>
      <c r="B42" s="109" t="s">
        <v>110</v>
      </c>
      <c r="C42" s="111" t="s">
        <v>583</v>
      </c>
      <c r="D42" s="115" t="s">
        <v>279</v>
      </c>
      <c r="E42" s="116">
        <v>35830</v>
      </c>
      <c r="F42" s="115" t="s">
        <v>163</v>
      </c>
      <c r="G42" s="115" t="s">
        <v>416</v>
      </c>
      <c r="H42" s="115" t="s">
        <v>417</v>
      </c>
      <c r="I42" s="115" t="s">
        <v>418</v>
      </c>
      <c r="J42" s="115" t="s">
        <v>386</v>
      </c>
      <c r="K42" s="114" t="s">
        <v>419</v>
      </c>
      <c r="L42" s="115" t="s">
        <v>420</v>
      </c>
      <c r="M42" s="110">
        <v>39453.099499999997</v>
      </c>
    </row>
    <row r="43" spans="1:13" x14ac:dyDescent="0.25">
      <c r="A43" s="112">
        <v>48188835200012</v>
      </c>
      <c r="B43" s="109" t="s">
        <v>111</v>
      </c>
      <c r="C43" s="111" t="s">
        <v>584</v>
      </c>
      <c r="D43" s="111" t="s">
        <v>585</v>
      </c>
      <c r="E43" s="111">
        <v>35830</v>
      </c>
      <c r="F43" s="111" t="s">
        <v>163</v>
      </c>
      <c r="G43" s="111" t="s">
        <v>586</v>
      </c>
      <c r="H43" s="111" t="s">
        <v>587</v>
      </c>
      <c r="I43" s="111" t="s">
        <v>588</v>
      </c>
      <c r="J43" s="111" t="s">
        <v>386</v>
      </c>
      <c r="K43" s="111" t="s">
        <v>589</v>
      </c>
      <c r="L43" s="111">
        <v>0</v>
      </c>
      <c r="M43" s="110">
        <v>6812.8601000000008</v>
      </c>
    </row>
    <row r="44" spans="1:13" x14ac:dyDescent="0.25">
      <c r="A44" s="112">
        <v>41900170600029</v>
      </c>
      <c r="B44" s="109" t="s">
        <v>112</v>
      </c>
      <c r="C44" s="111" t="s">
        <v>113</v>
      </c>
      <c r="D44" s="115" t="s">
        <v>276</v>
      </c>
      <c r="E44" s="116">
        <v>35830</v>
      </c>
      <c r="F44" s="115" t="s">
        <v>163</v>
      </c>
      <c r="G44" s="115" t="s">
        <v>421</v>
      </c>
      <c r="H44" s="115" t="s">
        <v>422</v>
      </c>
      <c r="I44" s="115" t="s">
        <v>408</v>
      </c>
      <c r="J44" s="115" t="s">
        <v>336</v>
      </c>
      <c r="K44" s="114">
        <v>299553759</v>
      </c>
      <c r="L44" s="115" t="s">
        <v>421</v>
      </c>
      <c r="M44" s="110">
        <v>0.04</v>
      </c>
    </row>
    <row r="45" spans="1:13" x14ac:dyDescent="0.25">
      <c r="A45" s="112">
        <v>79357185200011</v>
      </c>
      <c r="B45" s="109" t="s">
        <v>114</v>
      </c>
      <c r="C45" s="115" t="s">
        <v>691</v>
      </c>
      <c r="D45" s="115" t="s">
        <v>154</v>
      </c>
      <c r="E45" s="116">
        <v>35830</v>
      </c>
      <c r="F45" s="115" t="s">
        <v>163</v>
      </c>
      <c r="G45" s="115" t="s">
        <v>692</v>
      </c>
      <c r="H45" s="115" t="s">
        <v>423</v>
      </c>
      <c r="I45" s="115" t="s">
        <v>424</v>
      </c>
      <c r="J45" s="115" t="s">
        <v>341</v>
      </c>
      <c r="K45" s="114">
        <v>670973371</v>
      </c>
      <c r="L45" s="115" t="s">
        <v>693</v>
      </c>
      <c r="M45" s="110"/>
    </row>
    <row r="46" spans="1:13" x14ac:dyDescent="0.25">
      <c r="A46" s="112">
        <v>35206614600056</v>
      </c>
      <c r="B46" s="109" t="s">
        <v>115</v>
      </c>
      <c r="C46" s="111" t="s">
        <v>116</v>
      </c>
      <c r="D46" s="115" t="s">
        <v>275</v>
      </c>
      <c r="E46" s="116">
        <v>35830</v>
      </c>
      <c r="F46" s="115" t="s">
        <v>163</v>
      </c>
      <c r="G46" s="115" t="s">
        <v>425</v>
      </c>
      <c r="H46" s="296" t="s">
        <v>738</v>
      </c>
      <c r="I46" s="296" t="s">
        <v>739</v>
      </c>
      <c r="J46" s="296" t="s">
        <v>386</v>
      </c>
      <c r="K46" s="297">
        <v>0</v>
      </c>
      <c r="L46" s="296" t="s">
        <v>740</v>
      </c>
      <c r="M46" s="110">
        <v>59300.948000000004</v>
      </c>
    </row>
    <row r="47" spans="1:13" x14ac:dyDescent="0.25">
      <c r="A47" s="112">
        <v>77765574700015</v>
      </c>
      <c r="B47" s="109" t="s">
        <v>117</v>
      </c>
      <c r="C47" s="111" t="s">
        <v>552</v>
      </c>
      <c r="D47" s="111" t="s">
        <v>553</v>
      </c>
      <c r="E47" s="111">
        <v>35830</v>
      </c>
      <c r="F47" s="111" t="s">
        <v>272</v>
      </c>
      <c r="G47" s="111" t="s">
        <v>364</v>
      </c>
      <c r="H47" s="111" t="s">
        <v>365</v>
      </c>
      <c r="I47" s="111" t="s">
        <v>554</v>
      </c>
      <c r="J47" s="111" t="s">
        <v>336</v>
      </c>
      <c r="K47" s="114">
        <v>678442332</v>
      </c>
      <c r="L47" s="111" t="s">
        <v>364</v>
      </c>
      <c r="M47" s="110">
        <v>13205.109700000001</v>
      </c>
    </row>
    <row r="48" spans="1:13" x14ac:dyDescent="0.25">
      <c r="A48" s="112">
        <v>52956825500010</v>
      </c>
      <c r="B48" s="109" t="s">
        <v>118</v>
      </c>
      <c r="C48" s="111" t="s">
        <v>119</v>
      </c>
      <c r="D48" s="115" t="s">
        <v>741</v>
      </c>
      <c r="E48" s="116">
        <v>35830</v>
      </c>
      <c r="F48" s="115" t="s">
        <v>163</v>
      </c>
      <c r="G48" s="130" t="s">
        <v>742</v>
      </c>
      <c r="H48" s="115" t="s">
        <v>743</v>
      </c>
      <c r="I48" s="115" t="s">
        <v>744</v>
      </c>
      <c r="J48" s="115" t="s">
        <v>336</v>
      </c>
      <c r="K48" s="114" t="s">
        <v>745</v>
      </c>
      <c r="L48" s="130" t="s">
        <v>746</v>
      </c>
      <c r="M48" s="110">
        <v>19838.2399</v>
      </c>
    </row>
    <row r="49" spans="1:13" x14ac:dyDescent="0.25">
      <c r="A49" s="112">
        <v>77569199100753</v>
      </c>
      <c r="B49" s="109" t="s">
        <v>120</v>
      </c>
      <c r="C49" s="109" t="s">
        <v>121</v>
      </c>
      <c r="D49" s="111" t="s">
        <v>155</v>
      </c>
      <c r="E49" s="111">
        <v>35000</v>
      </c>
      <c r="F49" s="111" t="s">
        <v>164</v>
      </c>
      <c r="G49" s="111" t="s">
        <v>544</v>
      </c>
      <c r="H49" s="111" t="s">
        <v>544</v>
      </c>
      <c r="I49" s="111" t="s">
        <v>544</v>
      </c>
      <c r="J49" s="111" t="s">
        <v>544</v>
      </c>
      <c r="K49" s="111" t="s">
        <v>544</v>
      </c>
      <c r="L49" s="111" t="s">
        <v>544</v>
      </c>
      <c r="M49" s="110"/>
    </row>
    <row r="50" spans="1:13" x14ac:dyDescent="0.25">
      <c r="A50" s="112">
        <v>77568873203016</v>
      </c>
      <c r="B50" s="109" t="s">
        <v>122</v>
      </c>
      <c r="C50" s="109" t="s">
        <v>123</v>
      </c>
      <c r="D50" s="111" t="s">
        <v>156</v>
      </c>
      <c r="E50" s="111">
        <v>35700</v>
      </c>
      <c r="F50" s="111" t="s">
        <v>164</v>
      </c>
      <c r="G50" s="111" t="s">
        <v>544</v>
      </c>
      <c r="H50" s="111" t="s">
        <v>544</v>
      </c>
      <c r="I50" s="111" t="s">
        <v>544</v>
      </c>
      <c r="J50" s="111" t="s">
        <v>544</v>
      </c>
      <c r="K50" s="111" t="s">
        <v>544</v>
      </c>
      <c r="L50" s="111" t="s">
        <v>544</v>
      </c>
      <c r="M50" s="110"/>
    </row>
    <row r="51" spans="1:13" x14ac:dyDescent="0.25">
      <c r="A51" s="112">
        <v>51141845100031</v>
      </c>
      <c r="B51" s="109" t="s">
        <v>124</v>
      </c>
      <c r="C51" s="111" t="s">
        <v>590</v>
      </c>
      <c r="D51" s="111" t="s">
        <v>591</v>
      </c>
      <c r="E51" s="111">
        <v>35760</v>
      </c>
      <c r="F51" s="111" t="s">
        <v>592</v>
      </c>
      <c r="G51" s="111" t="s">
        <v>593</v>
      </c>
      <c r="H51" s="111" t="s">
        <v>594</v>
      </c>
      <c r="I51" s="111" t="s">
        <v>595</v>
      </c>
      <c r="J51" s="111" t="s">
        <v>336</v>
      </c>
      <c r="K51" s="111">
        <v>628933417</v>
      </c>
      <c r="L51" s="111" t="s">
        <v>596</v>
      </c>
      <c r="M51" s="110"/>
    </row>
    <row r="52" spans="1:13" x14ac:dyDescent="0.25">
      <c r="A52" s="112">
        <v>75035909300010</v>
      </c>
      <c r="B52" s="109" t="s">
        <v>125</v>
      </c>
      <c r="C52" s="109" t="s">
        <v>126</v>
      </c>
      <c r="D52" s="111" t="s">
        <v>157</v>
      </c>
      <c r="E52" s="111">
        <v>35830</v>
      </c>
      <c r="F52" s="111" t="s">
        <v>163</v>
      </c>
      <c r="G52" s="111" t="s">
        <v>544</v>
      </c>
      <c r="H52" s="111" t="s">
        <v>544</v>
      </c>
      <c r="I52" s="111" t="s">
        <v>544</v>
      </c>
      <c r="J52" s="111" t="s">
        <v>544</v>
      </c>
      <c r="K52" s="111" t="s">
        <v>544</v>
      </c>
      <c r="L52" s="111" t="s">
        <v>544</v>
      </c>
      <c r="M52" s="110"/>
    </row>
    <row r="53" spans="1:13" x14ac:dyDescent="0.25">
      <c r="A53" s="112">
        <v>84436832400035</v>
      </c>
      <c r="B53" s="109" t="s">
        <v>127</v>
      </c>
      <c r="C53" s="109" t="s">
        <v>128</v>
      </c>
      <c r="D53" s="111" t="s">
        <v>158</v>
      </c>
      <c r="E53" s="111">
        <v>35200</v>
      </c>
      <c r="F53" s="111" t="s">
        <v>164</v>
      </c>
      <c r="G53" s="111" t="s">
        <v>544</v>
      </c>
      <c r="H53" s="111" t="s">
        <v>544</v>
      </c>
      <c r="I53" s="111" t="s">
        <v>544</v>
      </c>
      <c r="J53" s="111" t="s">
        <v>544</v>
      </c>
      <c r="K53" s="111" t="s">
        <v>544</v>
      </c>
      <c r="L53" s="111" t="s">
        <v>544</v>
      </c>
      <c r="M53" s="110"/>
    </row>
    <row r="54" spans="1:13" ht="30" x14ac:dyDescent="0.25">
      <c r="A54" s="112">
        <v>30957565200040</v>
      </c>
      <c r="B54" s="109" t="s">
        <v>129</v>
      </c>
      <c r="C54" s="109" t="s">
        <v>130</v>
      </c>
      <c r="D54" s="111" t="s">
        <v>159</v>
      </c>
      <c r="E54" s="128" t="s">
        <v>168</v>
      </c>
      <c r="F54" s="111" t="s">
        <v>169</v>
      </c>
      <c r="G54" s="111" t="s">
        <v>544</v>
      </c>
      <c r="H54" s="111" t="s">
        <v>544</v>
      </c>
      <c r="I54" s="111" t="s">
        <v>544</v>
      </c>
      <c r="J54" s="111" t="s">
        <v>544</v>
      </c>
      <c r="K54" s="111" t="s">
        <v>544</v>
      </c>
      <c r="L54" s="111" t="s">
        <v>544</v>
      </c>
      <c r="M54" s="110"/>
    </row>
    <row r="55" spans="1:13" x14ac:dyDescent="0.25">
      <c r="A55" s="112">
        <v>80335385300010</v>
      </c>
      <c r="B55" s="109" t="s">
        <v>131</v>
      </c>
      <c r="C55" s="109" t="s">
        <v>132</v>
      </c>
      <c r="D55" s="111" t="s">
        <v>160</v>
      </c>
      <c r="E55" s="111">
        <v>35830</v>
      </c>
      <c r="F55" s="111" t="s">
        <v>163</v>
      </c>
      <c r="G55" s="111" t="s">
        <v>544</v>
      </c>
      <c r="H55" s="111" t="s">
        <v>544</v>
      </c>
      <c r="I55" s="111" t="s">
        <v>544</v>
      </c>
      <c r="J55" s="111" t="s">
        <v>544</v>
      </c>
      <c r="K55" s="111" t="s">
        <v>544</v>
      </c>
      <c r="L55" s="111" t="s">
        <v>544</v>
      </c>
      <c r="M55" s="110">
        <v>9842.48</v>
      </c>
    </row>
    <row r="56" spans="1:13" x14ac:dyDescent="0.25">
      <c r="A56" s="112">
        <v>83860741400011</v>
      </c>
      <c r="B56" s="109" t="s">
        <v>133</v>
      </c>
      <c r="C56" s="109" t="s">
        <v>134</v>
      </c>
      <c r="D56" s="111" t="s">
        <v>161</v>
      </c>
      <c r="E56" s="111">
        <v>35830</v>
      </c>
      <c r="F56" s="111" t="s">
        <v>163</v>
      </c>
      <c r="G56" s="111" t="s">
        <v>544</v>
      </c>
      <c r="H56" s="111" t="s">
        <v>544</v>
      </c>
      <c r="I56" s="111" t="s">
        <v>544</v>
      </c>
      <c r="J56" s="111" t="s">
        <v>544</v>
      </c>
      <c r="K56" s="111" t="s">
        <v>544</v>
      </c>
      <c r="L56" s="111" t="s">
        <v>544</v>
      </c>
      <c r="M56" s="110"/>
    </row>
    <row r="57" spans="1:13" x14ac:dyDescent="0.25">
      <c r="A57" s="112">
        <v>31168649700059</v>
      </c>
      <c r="B57" s="109" t="s">
        <v>135</v>
      </c>
      <c r="C57" s="109" t="s">
        <v>136</v>
      </c>
      <c r="D57" s="111" t="s">
        <v>162</v>
      </c>
      <c r="E57" s="111">
        <v>35630</v>
      </c>
      <c r="F57" s="111" t="s">
        <v>170</v>
      </c>
      <c r="G57" s="111" t="s">
        <v>544</v>
      </c>
      <c r="H57" s="111" t="s">
        <v>544</v>
      </c>
      <c r="I57" s="111" t="s">
        <v>544</v>
      </c>
      <c r="J57" s="111" t="s">
        <v>544</v>
      </c>
      <c r="K57" s="111" t="s">
        <v>544</v>
      </c>
      <c r="L57" s="111" t="s">
        <v>544</v>
      </c>
      <c r="M57" s="110"/>
    </row>
    <row r="58" spans="1:13" x14ac:dyDescent="0.25">
      <c r="A58" s="112">
        <v>30084919700078</v>
      </c>
      <c r="B58" s="109" t="s">
        <v>124</v>
      </c>
      <c r="C58" s="111" t="s">
        <v>597</v>
      </c>
      <c r="D58" s="111" t="s">
        <v>598</v>
      </c>
      <c r="E58" s="111">
        <v>35760</v>
      </c>
      <c r="F58" s="111" t="s">
        <v>277</v>
      </c>
      <c r="G58" s="111" t="s">
        <v>426</v>
      </c>
      <c r="H58" s="111" t="s">
        <v>599</v>
      </c>
      <c r="I58" s="111" t="s">
        <v>600</v>
      </c>
      <c r="J58" s="111" t="s">
        <v>341</v>
      </c>
      <c r="K58" s="111" t="s">
        <v>601</v>
      </c>
      <c r="L58" s="111" t="s">
        <v>602</v>
      </c>
      <c r="M58" s="110">
        <v>3774</v>
      </c>
    </row>
    <row r="59" spans="1:13" x14ac:dyDescent="0.25">
      <c r="A59" s="131">
        <v>12345612300012</v>
      </c>
      <c r="B59" s="111">
        <v>1234</v>
      </c>
      <c r="C59" s="109" t="s">
        <v>470</v>
      </c>
      <c r="D59" s="111" t="s">
        <v>471</v>
      </c>
      <c r="E59" s="111">
        <v>35830</v>
      </c>
      <c r="F59" s="111" t="s">
        <v>163</v>
      </c>
      <c r="G59" s="111" t="s">
        <v>544</v>
      </c>
      <c r="H59" s="111" t="s">
        <v>544</v>
      </c>
      <c r="I59" s="111" t="s">
        <v>544</v>
      </c>
      <c r="J59" s="111" t="s">
        <v>544</v>
      </c>
      <c r="K59" s="111" t="s">
        <v>544</v>
      </c>
      <c r="L59" s="111" t="s">
        <v>544</v>
      </c>
      <c r="M59" s="110">
        <v>5000</v>
      </c>
    </row>
    <row r="60" spans="1:13" x14ac:dyDescent="0.25">
      <c r="A60" s="131"/>
      <c r="B60" s="111"/>
      <c r="C60" s="109" t="s">
        <v>605</v>
      </c>
      <c r="D60" s="111"/>
      <c r="E60" s="111"/>
      <c r="F60" s="111"/>
      <c r="G60" s="111"/>
      <c r="H60" s="111"/>
      <c r="I60" s="111"/>
      <c r="J60" s="111"/>
      <c r="K60" s="111"/>
      <c r="L60" s="111"/>
      <c r="M60" s="110"/>
    </row>
    <row r="61" spans="1:13" x14ac:dyDescent="0.25">
      <c r="A61" s="131"/>
      <c r="B61" s="111"/>
      <c r="C61" s="132" t="s">
        <v>606</v>
      </c>
      <c r="D61" s="111"/>
      <c r="E61" s="111"/>
      <c r="F61" s="111"/>
      <c r="G61" s="111"/>
      <c r="H61" s="111"/>
      <c r="I61" s="111"/>
      <c r="J61" s="111"/>
      <c r="K61" s="111"/>
      <c r="L61" s="111"/>
      <c r="M61" s="110"/>
    </row>
    <row r="62" spans="1:13" x14ac:dyDescent="0.25">
      <c r="A62" s="131"/>
      <c r="B62" s="111"/>
      <c r="C62" s="132" t="s">
        <v>607</v>
      </c>
      <c r="D62" s="111"/>
      <c r="E62" s="111"/>
      <c r="F62" s="111"/>
      <c r="G62" s="111"/>
      <c r="H62" s="111"/>
      <c r="I62" s="111"/>
      <c r="J62" s="111"/>
      <c r="K62" s="111"/>
      <c r="L62" s="111"/>
      <c r="M62" s="110"/>
    </row>
    <row r="63" spans="1:13" x14ac:dyDescent="0.25">
      <c r="A63" s="131">
        <v>87839784300011</v>
      </c>
      <c r="B63" s="111"/>
      <c r="C63" s="120" t="s">
        <v>608</v>
      </c>
      <c r="D63" s="111"/>
      <c r="E63" s="111"/>
      <c r="F63" s="111"/>
      <c r="G63" s="111"/>
      <c r="H63" s="111"/>
      <c r="I63" s="111"/>
      <c r="J63" s="111"/>
      <c r="K63" s="111"/>
      <c r="L63" s="111"/>
      <c r="M63" s="110">
        <v>1654.4820000000002</v>
      </c>
    </row>
    <row r="64" spans="1:13" x14ac:dyDescent="0.25">
      <c r="A64" s="131"/>
      <c r="B64" s="111"/>
      <c r="C64" s="132" t="s">
        <v>609</v>
      </c>
      <c r="D64" s="111"/>
      <c r="E64" s="111"/>
      <c r="F64" s="111"/>
      <c r="G64" s="111"/>
      <c r="H64" s="111"/>
      <c r="I64" s="111"/>
      <c r="J64" s="111"/>
      <c r="K64" s="111"/>
      <c r="L64" s="111"/>
      <c r="M64" s="110"/>
    </row>
    <row r="65" spans="1:13" x14ac:dyDescent="0.25">
      <c r="A65" s="131"/>
      <c r="B65" s="111"/>
      <c r="C65" s="132" t="s">
        <v>610</v>
      </c>
      <c r="D65" s="111"/>
      <c r="E65" s="111"/>
      <c r="F65" s="111"/>
      <c r="G65" s="111"/>
      <c r="H65" s="111"/>
      <c r="I65" s="111"/>
      <c r="J65" s="111"/>
      <c r="K65" s="111"/>
      <c r="L65" s="111"/>
      <c r="M65" s="110"/>
    </row>
    <row r="66" spans="1:13" x14ac:dyDescent="0.25">
      <c r="A66" s="131"/>
      <c r="B66" s="111"/>
      <c r="C66" s="132" t="s">
        <v>611</v>
      </c>
      <c r="D66" s="111"/>
      <c r="E66" s="111"/>
      <c r="F66" s="111"/>
      <c r="G66" s="111"/>
      <c r="H66" s="111"/>
      <c r="I66" s="111"/>
      <c r="J66" s="111"/>
      <c r="K66" s="111"/>
      <c r="L66" s="111"/>
      <c r="M66" s="110"/>
    </row>
    <row r="67" spans="1:13" x14ac:dyDescent="0.25">
      <c r="A67" s="131"/>
      <c r="B67" s="111"/>
      <c r="C67" s="120" t="s">
        <v>612</v>
      </c>
      <c r="D67" s="111"/>
      <c r="E67" s="111"/>
      <c r="F67" s="111"/>
      <c r="G67" s="111"/>
      <c r="H67" s="111"/>
      <c r="I67" s="111"/>
      <c r="J67" s="111"/>
      <c r="K67" s="111"/>
      <c r="L67" s="111"/>
      <c r="M67" s="110"/>
    </row>
    <row r="68" spans="1:13" x14ac:dyDescent="0.25">
      <c r="A68" s="129">
        <v>84332448400016</v>
      </c>
      <c r="B68" s="111"/>
      <c r="C68" s="115" t="s">
        <v>652</v>
      </c>
      <c r="D68" s="115" t="s">
        <v>653</v>
      </c>
      <c r="E68" s="116">
        <v>35830</v>
      </c>
      <c r="F68" s="115" t="s">
        <v>163</v>
      </c>
      <c r="G68" s="115" t="s">
        <v>654</v>
      </c>
      <c r="H68" s="115" t="s">
        <v>655</v>
      </c>
      <c r="I68" s="115" t="s">
        <v>656</v>
      </c>
      <c r="J68" s="115" t="s">
        <v>341</v>
      </c>
      <c r="K68" s="114" t="s">
        <v>657</v>
      </c>
      <c r="L68" s="115" t="s">
        <v>658</v>
      </c>
      <c r="M68" s="110">
        <v>854.51</v>
      </c>
    </row>
    <row r="69" spans="1:13" x14ac:dyDescent="0.25">
      <c r="A69" s="131"/>
      <c r="B69" s="111"/>
      <c r="C69" s="132" t="s">
        <v>613</v>
      </c>
      <c r="D69" s="111"/>
      <c r="E69" s="111"/>
      <c r="F69" s="111"/>
      <c r="G69" s="111"/>
      <c r="H69" s="111"/>
      <c r="I69" s="111"/>
      <c r="J69" s="111"/>
      <c r="K69" s="111"/>
      <c r="L69" s="111"/>
      <c r="M69" s="110"/>
    </row>
    <row r="70" spans="1:13" ht="25.5" x14ac:dyDescent="0.25">
      <c r="A70" s="129">
        <v>92350480700010</v>
      </c>
      <c r="B70" s="111"/>
      <c r="C70" s="121" t="s">
        <v>614</v>
      </c>
      <c r="D70" s="115" t="s">
        <v>659</v>
      </c>
      <c r="E70" s="116">
        <v>35830</v>
      </c>
      <c r="F70" s="115" t="s">
        <v>272</v>
      </c>
      <c r="G70" s="115" t="s">
        <v>660</v>
      </c>
      <c r="H70" s="115" t="s">
        <v>661</v>
      </c>
      <c r="I70" s="115" t="s">
        <v>662</v>
      </c>
      <c r="J70" s="115" t="s">
        <v>366</v>
      </c>
      <c r="K70" s="114">
        <v>649210058</v>
      </c>
      <c r="L70" s="115" t="s">
        <v>663</v>
      </c>
      <c r="M70" s="110">
        <v>0</v>
      </c>
    </row>
    <row r="71" spans="1:13" x14ac:dyDescent="0.25">
      <c r="A71" s="129">
        <v>91440022100018</v>
      </c>
      <c r="B71" s="111"/>
      <c r="C71" s="120" t="s">
        <v>615</v>
      </c>
      <c r="D71" s="115" t="s">
        <v>747</v>
      </c>
      <c r="E71" s="116">
        <v>35830</v>
      </c>
      <c r="F71" s="115" t="s">
        <v>272</v>
      </c>
      <c r="G71" s="115" t="s">
        <v>664</v>
      </c>
      <c r="H71" s="115" t="s">
        <v>665</v>
      </c>
      <c r="I71" s="115" t="s">
        <v>666</v>
      </c>
      <c r="J71" s="115" t="s">
        <v>667</v>
      </c>
      <c r="K71" s="114" t="s">
        <v>668</v>
      </c>
      <c r="L71" s="115" t="s">
        <v>669</v>
      </c>
      <c r="M71" s="110">
        <v>27.95</v>
      </c>
    </row>
    <row r="72" spans="1:13" x14ac:dyDescent="0.25">
      <c r="A72" s="131"/>
      <c r="B72" s="111"/>
      <c r="C72" s="121" t="s">
        <v>616</v>
      </c>
      <c r="D72" s="111"/>
      <c r="E72" s="111"/>
      <c r="F72" s="111"/>
      <c r="G72" s="111"/>
      <c r="H72" s="111"/>
      <c r="I72" s="111"/>
      <c r="J72" s="111"/>
      <c r="K72" s="111"/>
      <c r="L72" s="111"/>
      <c r="M72" s="110"/>
    </row>
    <row r="73" spans="1:13" x14ac:dyDescent="0.25">
      <c r="A73" s="131"/>
      <c r="B73" s="111"/>
      <c r="C73" s="121" t="s">
        <v>617</v>
      </c>
      <c r="D73" s="111"/>
      <c r="E73" s="111"/>
      <c r="F73" s="111"/>
      <c r="G73" s="111"/>
      <c r="H73" s="111"/>
      <c r="I73" s="111"/>
      <c r="J73" s="111"/>
      <c r="K73" s="111"/>
      <c r="L73" s="111"/>
      <c r="M73" s="110"/>
    </row>
    <row r="74" spans="1:13" x14ac:dyDescent="0.25">
      <c r="A74" s="131">
        <v>79185500000018</v>
      </c>
      <c r="B74" s="111"/>
      <c r="C74" s="121" t="s">
        <v>618</v>
      </c>
      <c r="D74" s="111"/>
      <c r="E74" s="111"/>
      <c r="F74" s="111"/>
      <c r="G74" s="111"/>
      <c r="H74" s="111"/>
      <c r="I74" s="111"/>
      <c r="J74" s="111"/>
      <c r="K74" s="111"/>
      <c r="L74" s="111"/>
      <c r="M74" s="110">
        <v>5321.4129999999996</v>
      </c>
    </row>
    <row r="75" spans="1:13" x14ac:dyDescent="0.25">
      <c r="A75" s="131"/>
      <c r="B75" s="111"/>
      <c r="C75" s="121" t="s">
        <v>619</v>
      </c>
      <c r="D75" s="111"/>
      <c r="E75" s="111"/>
      <c r="F75" s="111"/>
      <c r="G75" s="111"/>
      <c r="H75" s="111"/>
      <c r="I75" s="111"/>
      <c r="J75" s="111"/>
      <c r="K75" s="111"/>
      <c r="L75" s="111"/>
      <c r="M75" s="110"/>
    </row>
    <row r="76" spans="1:13" x14ac:dyDescent="0.25">
      <c r="A76" s="129">
        <v>91153721500012</v>
      </c>
      <c r="B76" s="111"/>
      <c r="C76" s="121" t="s">
        <v>620</v>
      </c>
      <c r="D76" s="115" t="s">
        <v>645</v>
      </c>
      <c r="E76" s="116">
        <v>35830</v>
      </c>
      <c r="F76" s="115" t="s">
        <v>163</v>
      </c>
      <c r="G76" s="115" t="s">
        <v>646</v>
      </c>
      <c r="H76" s="115" t="s">
        <v>647</v>
      </c>
      <c r="I76" s="115" t="s">
        <v>648</v>
      </c>
      <c r="J76" s="115" t="s">
        <v>336</v>
      </c>
      <c r="K76" s="114" t="s">
        <v>649</v>
      </c>
      <c r="L76" s="115" t="s">
        <v>650</v>
      </c>
      <c r="M76" s="110">
        <v>478.01000000000005</v>
      </c>
    </row>
    <row r="77" spans="1:13" x14ac:dyDescent="0.25">
      <c r="A77" s="131"/>
      <c r="B77" s="111"/>
      <c r="C77" s="132" t="s">
        <v>621</v>
      </c>
      <c r="D77" s="111"/>
      <c r="E77" s="111"/>
      <c r="F77" s="111"/>
      <c r="G77" s="111"/>
      <c r="H77" s="111"/>
      <c r="I77" s="111"/>
      <c r="J77" s="111"/>
      <c r="K77" s="111"/>
      <c r="L77" s="111"/>
      <c r="M77" s="110"/>
    </row>
    <row r="78" spans="1:13" x14ac:dyDescent="0.25">
      <c r="A78" s="131"/>
      <c r="B78" s="111"/>
      <c r="C78" s="121" t="s">
        <v>622</v>
      </c>
      <c r="D78" s="111"/>
      <c r="E78" s="111"/>
      <c r="F78" s="111"/>
      <c r="G78" s="111"/>
      <c r="H78" s="111"/>
      <c r="I78" s="111"/>
      <c r="J78" s="111"/>
      <c r="K78" s="111"/>
      <c r="L78" s="111"/>
      <c r="M78" s="110"/>
    </row>
    <row r="79" spans="1:13" x14ac:dyDescent="0.25">
      <c r="A79" s="131"/>
      <c r="B79" s="111"/>
      <c r="C79" s="121" t="s">
        <v>623</v>
      </c>
      <c r="D79" s="111"/>
      <c r="E79" s="111"/>
      <c r="F79" s="111"/>
      <c r="G79" s="111"/>
      <c r="H79" s="111"/>
      <c r="I79" s="111"/>
      <c r="J79" s="111"/>
      <c r="K79" s="111"/>
      <c r="L79" s="111"/>
      <c r="M79" s="110"/>
    </row>
    <row r="80" spans="1:13" x14ac:dyDescent="0.25">
      <c r="A80" s="131"/>
      <c r="B80" s="111"/>
      <c r="C80" s="121" t="s">
        <v>624</v>
      </c>
      <c r="D80" s="111"/>
      <c r="E80" s="111"/>
      <c r="F80" s="111"/>
      <c r="G80" s="111"/>
      <c r="H80" s="111"/>
      <c r="I80" s="111"/>
      <c r="J80" s="111"/>
      <c r="K80" s="111"/>
      <c r="L80" s="111"/>
      <c r="M80" s="110"/>
    </row>
    <row r="81" spans="1:13" x14ac:dyDescent="0.25">
      <c r="A81" s="131"/>
      <c r="B81" s="111"/>
      <c r="C81" s="133" t="s">
        <v>625</v>
      </c>
      <c r="D81" s="111"/>
      <c r="E81" s="111"/>
      <c r="F81" s="111"/>
      <c r="G81" s="111"/>
      <c r="H81" s="111"/>
      <c r="I81" s="111"/>
      <c r="J81" s="111"/>
      <c r="K81" s="111"/>
      <c r="L81" s="111"/>
      <c r="M81" s="110"/>
    </row>
    <row r="82" spans="1:13" x14ac:dyDescent="0.25">
      <c r="A82" s="131"/>
      <c r="B82" s="111"/>
      <c r="C82" s="133" t="s">
        <v>626</v>
      </c>
      <c r="D82" s="111"/>
      <c r="E82" s="111"/>
      <c r="F82" s="111"/>
      <c r="G82" s="111"/>
      <c r="H82" s="111"/>
      <c r="I82" s="111"/>
      <c r="J82" s="111"/>
      <c r="K82" s="111"/>
      <c r="L82" s="111"/>
      <c r="M82" s="110"/>
    </row>
    <row r="83" spans="1:13" x14ac:dyDescent="0.25">
      <c r="A83" s="129">
        <v>53321480500012</v>
      </c>
      <c r="B83" s="111"/>
      <c r="C83" s="122" t="s">
        <v>627</v>
      </c>
      <c r="D83" s="115" t="s">
        <v>695</v>
      </c>
      <c r="E83" s="116">
        <v>35830</v>
      </c>
      <c r="F83" s="115" t="s">
        <v>272</v>
      </c>
      <c r="G83" s="115" t="s">
        <v>696</v>
      </c>
      <c r="H83" s="115" t="s">
        <v>697</v>
      </c>
      <c r="I83" s="115" t="s">
        <v>698</v>
      </c>
      <c r="J83" s="115" t="s">
        <v>336</v>
      </c>
      <c r="K83" s="114">
        <v>679016712</v>
      </c>
      <c r="L83" s="115" t="s">
        <v>699</v>
      </c>
      <c r="M83" s="110">
        <v>1942.4470000000001</v>
      </c>
    </row>
    <row r="84" spans="1:13" x14ac:dyDescent="0.25">
      <c r="A84" s="131"/>
      <c r="B84" s="111"/>
      <c r="C84" s="122" t="s">
        <v>628</v>
      </c>
      <c r="D84" s="111"/>
      <c r="E84" s="111"/>
      <c r="F84" s="111"/>
      <c r="G84" s="111"/>
      <c r="H84" s="111"/>
      <c r="I84" s="111"/>
      <c r="J84" s="111"/>
      <c r="K84" s="111"/>
      <c r="L84" s="111"/>
      <c r="M84" s="110"/>
    </row>
    <row r="85" spans="1:13" x14ac:dyDescent="0.25">
      <c r="A85" s="131"/>
      <c r="B85" s="111"/>
      <c r="C85" s="133" t="s">
        <v>629</v>
      </c>
      <c r="D85" s="111"/>
      <c r="E85" s="111"/>
      <c r="F85" s="111"/>
      <c r="G85" s="111"/>
      <c r="H85" s="111"/>
      <c r="I85" s="111"/>
      <c r="J85" s="111"/>
      <c r="K85" s="111"/>
      <c r="L85" s="111"/>
      <c r="M85" s="110"/>
    </row>
    <row r="86" spans="1:13" x14ac:dyDescent="0.25">
      <c r="A86" s="131"/>
      <c r="B86" s="111"/>
      <c r="C86" s="133" t="s">
        <v>630</v>
      </c>
      <c r="D86" s="111"/>
      <c r="E86" s="111"/>
      <c r="F86" s="111"/>
      <c r="G86" s="111"/>
      <c r="H86" s="111"/>
      <c r="I86" s="111"/>
      <c r="J86" s="111"/>
      <c r="K86" s="111"/>
      <c r="L86" s="111"/>
      <c r="M86" s="110"/>
    </row>
    <row r="87" spans="1:13" x14ac:dyDescent="0.25">
      <c r="A87" s="131"/>
      <c r="B87" s="111"/>
      <c r="C87" s="132" t="s">
        <v>631</v>
      </c>
      <c r="D87" s="111"/>
      <c r="E87" s="111"/>
      <c r="F87" s="111"/>
      <c r="G87" s="111"/>
      <c r="H87" s="111"/>
      <c r="I87" s="111"/>
      <c r="J87" s="111"/>
      <c r="K87" s="111"/>
      <c r="L87" s="111"/>
      <c r="M87" s="110"/>
    </row>
    <row r="88" spans="1:13" x14ac:dyDescent="0.25">
      <c r="A88" s="131"/>
      <c r="B88" s="111"/>
      <c r="C88" s="132" t="s">
        <v>632</v>
      </c>
      <c r="D88" s="111"/>
      <c r="E88" s="111"/>
      <c r="F88" s="111"/>
      <c r="G88" s="111"/>
      <c r="H88" s="111"/>
      <c r="I88" s="111"/>
      <c r="J88" s="111"/>
      <c r="K88" s="111"/>
      <c r="L88" s="111"/>
      <c r="M88" s="110"/>
    </row>
    <row r="89" spans="1:13" x14ac:dyDescent="0.25">
      <c r="A89" s="129">
        <v>92303342700017</v>
      </c>
      <c r="B89" s="111"/>
      <c r="C89" s="134" t="s">
        <v>634</v>
      </c>
      <c r="D89" s="115" t="s">
        <v>673</v>
      </c>
      <c r="E89" s="116">
        <v>35830</v>
      </c>
      <c r="F89" s="115" t="s">
        <v>272</v>
      </c>
      <c r="G89" s="115" t="s">
        <v>674</v>
      </c>
      <c r="H89" s="115" t="s">
        <v>675</v>
      </c>
      <c r="I89" s="115" t="s">
        <v>676</v>
      </c>
      <c r="J89" s="115" t="s">
        <v>677</v>
      </c>
      <c r="K89" s="114">
        <v>675294957</v>
      </c>
      <c r="L89" s="115" t="s">
        <v>674</v>
      </c>
      <c r="M89" s="110">
        <v>41.274999999999999</v>
      </c>
    </row>
    <row r="90" spans="1:13" x14ac:dyDescent="0.25">
      <c r="A90" s="131"/>
      <c r="B90" s="111"/>
      <c r="C90" s="123" t="s">
        <v>635</v>
      </c>
      <c r="D90" s="111"/>
      <c r="E90" s="111"/>
      <c r="F90" s="111"/>
      <c r="G90" s="111"/>
      <c r="H90" s="111"/>
      <c r="I90" s="111"/>
      <c r="J90" s="111"/>
      <c r="K90" s="111"/>
      <c r="L90" s="111"/>
      <c r="M90" s="110"/>
    </row>
    <row r="91" spans="1:13" x14ac:dyDescent="0.25">
      <c r="A91" s="129">
        <v>91023996100014</v>
      </c>
      <c r="B91" s="111"/>
      <c r="C91" s="123" t="s">
        <v>636</v>
      </c>
      <c r="D91" s="115" t="s">
        <v>685</v>
      </c>
      <c r="E91" s="116">
        <v>35830</v>
      </c>
      <c r="F91" s="115" t="s">
        <v>272</v>
      </c>
      <c r="G91" s="115" t="s">
        <v>686</v>
      </c>
      <c r="H91" s="115" t="s">
        <v>687</v>
      </c>
      <c r="I91" s="115" t="s">
        <v>688</v>
      </c>
      <c r="J91" s="115" t="s">
        <v>341</v>
      </c>
      <c r="K91" s="114">
        <v>695617553</v>
      </c>
      <c r="L91" s="115" t="s">
        <v>689</v>
      </c>
      <c r="M91" s="110">
        <v>1386.7259999999999</v>
      </c>
    </row>
    <row r="92" spans="1:13" x14ac:dyDescent="0.25">
      <c r="A92" s="131"/>
      <c r="B92" s="111"/>
      <c r="C92" s="120" t="s">
        <v>637</v>
      </c>
      <c r="D92" s="111"/>
      <c r="E92" s="111"/>
      <c r="F92" s="111"/>
      <c r="G92" s="111"/>
      <c r="H92" s="111"/>
      <c r="I92" s="111"/>
      <c r="J92" s="111"/>
      <c r="K92" s="111"/>
      <c r="L92" s="111"/>
      <c r="M92" s="110"/>
    </row>
    <row r="93" spans="1:13" x14ac:dyDescent="0.25">
      <c r="A93" s="131"/>
      <c r="B93" s="111"/>
      <c r="C93" s="120" t="s">
        <v>638</v>
      </c>
      <c r="D93" s="111"/>
      <c r="E93" s="111"/>
      <c r="F93" s="111"/>
      <c r="G93" s="111"/>
      <c r="H93" s="111"/>
      <c r="I93" s="111"/>
      <c r="J93" s="111"/>
      <c r="K93" s="111"/>
      <c r="L93" s="111"/>
      <c r="M93" s="110"/>
    </row>
    <row r="94" spans="1:13" x14ac:dyDescent="0.25">
      <c r="A94" s="131"/>
      <c r="B94" s="111"/>
      <c r="C94" s="120" t="s">
        <v>639</v>
      </c>
      <c r="D94" s="111"/>
      <c r="E94" s="111"/>
      <c r="F94" s="111"/>
      <c r="G94" s="111"/>
      <c r="H94" s="111"/>
      <c r="I94" s="111"/>
      <c r="J94" s="111"/>
      <c r="K94" s="111"/>
      <c r="L94" s="111"/>
      <c r="M94" s="110"/>
    </row>
    <row r="95" spans="1:13" x14ac:dyDescent="0.25">
      <c r="A95" s="131"/>
      <c r="B95" s="111"/>
      <c r="C95" s="120" t="s">
        <v>640</v>
      </c>
      <c r="D95" s="111"/>
      <c r="E95" s="111"/>
      <c r="F95" s="111"/>
      <c r="G95" s="111"/>
      <c r="H95" s="111"/>
      <c r="I95" s="111"/>
      <c r="J95" s="111"/>
      <c r="K95" s="111"/>
      <c r="L95" s="111"/>
      <c r="M95" s="110"/>
    </row>
    <row r="96" spans="1:13" x14ac:dyDescent="0.25">
      <c r="A96" s="131"/>
      <c r="B96" s="111"/>
      <c r="C96" s="120" t="s">
        <v>641</v>
      </c>
      <c r="D96" s="111"/>
      <c r="E96" s="111"/>
      <c r="F96" s="111"/>
      <c r="G96" s="111"/>
      <c r="H96" s="111"/>
      <c r="I96" s="111"/>
      <c r="J96" s="111"/>
      <c r="K96" s="111"/>
      <c r="L96" s="111"/>
      <c r="M96" s="110"/>
    </row>
    <row r="97" spans="1:13" x14ac:dyDescent="0.25">
      <c r="A97" s="131"/>
      <c r="B97" s="111"/>
      <c r="C97" s="132" t="s">
        <v>642</v>
      </c>
      <c r="D97" s="111"/>
      <c r="E97" s="111"/>
      <c r="F97" s="111"/>
      <c r="G97" s="111"/>
      <c r="H97" s="111"/>
      <c r="I97" s="111"/>
      <c r="J97" s="111"/>
      <c r="K97" s="111"/>
      <c r="L97" s="111"/>
      <c r="M97" s="110"/>
    </row>
    <row r="98" spans="1:13" x14ac:dyDescent="0.25">
      <c r="A98" s="131"/>
      <c r="B98" s="111"/>
      <c r="C98" s="120" t="s">
        <v>643</v>
      </c>
      <c r="D98" s="111"/>
      <c r="E98" s="111"/>
      <c r="F98" s="111"/>
      <c r="G98" s="111"/>
      <c r="H98" s="111"/>
      <c r="I98" s="111"/>
      <c r="J98" s="111"/>
      <c r="K98" s="111"/>
      <c r="L98" s="111"/>
      <c r="M98" s="110"/>
    </row>
    <row r="99" spans="1:13" x14ac:dyDescent="0.25">
      <c r="A99" s="129">
        <v>92088321200010</v>
      </c>
      <c r="B99" s="111"/>
      <c r="C99" s="115" t="s">
        <v>633</v>
      </c>
      <c r="D99" s="115" t="s">
        <v>670</v>
      </c>
      <c r="E99" s="116">
        <v>35830</v>
      </c>
      <c r="F99" s="115" t="s">
        <v>272</v>
      </c>
      <c r="G99" s="115" t="s">
        <v>671</v>
      </c>
      <c r="H99" s="115" t="s">
        <v>672</v>
      </c>
      <c r="I99" s="115" t="s">
        <v>370</v>
      </c>
      <c r="J99" s="115" t="s">
        <v>336</v>
      </c>
      <c r="K99" s="114">
        <v>777703035</v>
      </c>
      <c r="L99" s="115" t="s">
        <v>671</v>
      </c>
      <c r="M99" s="110">
        <v>0</v>
      </c>
    </row>
  </sheetData>
  <autoFilter ref="A1:F61" xr:uid="{00000000-0009-0000-0000-000005000000}"/>
  <conditionalFormatting sqref="A1:A1048576">
    <cfRule type="duplicateValues" dxfId="1" priority="2"/>
  </conditionalFormatting>
  <conditionalFormatting sqref="C1:C1048576">
    <cfRule type="duplicateValues" dxfId="0" priority="1"/>
  </conditionalFormatting>
  <hyperlinks>
    <hyperlink ref="G48" r:id="rId1" display="sophie.jolysarda@gmail.com" xr:uid="{09F83FCF-2892-4F60-B383-D173C804943E}"/>
    <hyperlink ref="L48" r:id="rId2" display="sophie.jolysarda@gmail.com" xr:uid="{091A6620-EB48-47A3-8E25-DD90809291EE}"/>
  </hyperlinks>
  <pageMargins left="0.7" right="0.7" top="0.75" bottom="0.75" header="0.3" footer="0.3"/>
  <pageSetup paperSize="8" scale="73" fitToHeight="0" orientation="landscap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8</vt:i4>
      </vt:variant>
    </vt:vector>
  </HeadingPairs>
  <TitlesOfParts>
    <vt:vector size="14" baseType="lpstr">
      <vt:lpstr>Etape 1</vt:lpstr>
      <vt:lpstr>Etape 2 &lt;350</vt:lpstr>
      <vt:lpstr>Etape 2 &gt;350</vt:lpstr>
      <vt:lpstr>Etape 3 Actions spécifiques</vt:lpstr>
      <vt:lpstr>BDD</vt:lpstr>
      <vt:lpstr>Table assos</vt:lpstr>
      <vt:lpstr>'Etape 2 &lt;350'!Impression_des_titres</vt:lpstr>
      <vt:lpstr>'Etape 2 &gt;350'!Impression_des_titres</vt:lpstr>
      <vt:lpstr>'Etape 3 Actions spécifiques'!Impression_des_titres</vt:lpstr>
      <vt:lpstr>Montant_demandé</vt:lpstr>
      <vt:lpstr>'Etape 1'!Zone_d_impression</vt:lpstr>
      <vt:lpstr>'Etape 2 &lt;350'!Zone_d_impression</vt:lpstr>
      <vt:lpstr>'Etape 2 &gt;350'!Zone_d_impression</vt:lpstr>
      <vt:lpstr>'Etape 3 Actions spécifiques'!Zone_d_impression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Hélène MERINDOL</dc:creator>
  <cp:lastModifiedBy>Hélène MERINDOL</cp:lastModifiedBy>
  <cp:lastPrinted>2023-10-02T09:56:47Z</cp:lastPrinted>
  <dcterms:created xsi:type="dcterms:W3CDTF">2022-03-30T13:17:15Z</dcterms:created>
  <dcterms:modified xsi:type="dcterms:W3CDTF">2025-09-12T12:24:26Z</dcterms:modified>
</cp:coreProperties>
</file>